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Dữ liệu HĐ\"/>
    </mc:Choice>
  </mc:AlternateContent>
  <xr:revisionPtr revIDLastSave="0" documentId="13_ncr:1_{AE61ADDE-44DE-4984-9F59-25D1BC271F9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5CN" sheetId="10" r:id="rId1"/>
    <sheet name="K66CS2" sheetId="35" r:id="rId2"/>
    <sheet name="K66CS3" sheetId="36" r:id="rId3"/>
    <sheet name="K66IT1" sheetId="37" r:id="rId4"/>
    <sheet name="k66IT2" sheetId="38" r:id="rId5"/>
    <sheet name="K66IT3" sheetId="39" r:id="rId6"/>
    <sheet name="K66IT15" sheetId="40" r:id="rId7"/>
    <sheet name="K66IT20" sheetId="41" r:id="rId8"/>
    <sheet name="Thống kê khoa CNTT" sheetId="34" r:id="rId9"/>
  </sheets>
  <definedNames>
    <definedName name="_xlnm._FilterDatabase" localSheetId="0" hidden="1">K65CN!$A$12:$K$70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34" l="1"/>
  <c r="L14" i="34"/>
  <c r="J14" i="34"/>
  <c r="H14" i="34"/>
  <c r="F14" i="34"/>
  <c r="D14" i="34"/>
  <c r="C14" i="34"/>
  <c r="K21" i="38"/>
  <c r="I21" i="38"/>
  <c r="Q11" i="34"/>
  <c r="Q12" i="34"/>
  <c r="Q13" i="34"/>
  <c r="Q15" i="34"/>
  <c r="Q16" i="34"/>
  <c r="Q17" i="34"/>
  <c r="P11" i="34"/>
  <c r="P12" i="34"/>
  <c r="P13" i="34"/>
  <c r="P15" i="34"/>
  <c r="P16" i="34"/>
  <c r="P17" i="34"/>
  <c r="P10" i="34"/>
  <c r="N17" i="34"/>
  <c r="O17" i="34" s="1"/>
  <c r="L17" i="34"/>
  <c r="M17" i="34" s="1"/>
  <c r="J17" i="34"/>
  <c r="H17" i="34"/>
  <c r="I17" i="34" s="1"/>
  <c r="F17" i="34"/>
  <c r="G17" i="34" s="1"/>
  <c r="D17" i="34"/>
  <c r="N16" i="34"/>
  <c r="O16" i="34" s="1"/>
  <c r="L16" i="34"/>
  <c r="M16" i="34" s="1"/>
  <c r="J16" i="34"/>
  <c r="K16" i="34" s="1"/>
  <c r="H16" i="34"/>
  <c r="I16" i="34" s="1"/>
  <c r="F16" i="34"/>
  <c r="G16" i="34" s="1"/>
  <c r="D16" i="34"/>
  <c r="N15" i="34"/>
  <c r="L15" i="34"/>
  <c r="M15" i="34" s="1"/>
  <c r="J15" i="34"/>
  <c r="K15" i="34" s="1"/>
  <c r="H15" i="34"/>
  <c r="I15" i="34" s="1"/>
  <c r="F15" i="34"/>
  <c r="G15" i="34" s="1"/>
  <c r="D15" i="34"/>
  <c r="O13" i="34"/>
  <c r="O15" i="34"/>
  <c r="M13" i="34"/>
  <c r="K13" i="34"/>
  <c r="K17" i="34"/>
  <c r="I13" i="34"/>
  <c r="N13" i="34"/>
  <c r="L13" i="34"/>
  <c r="J13" i="34"/>
  <c r="H13" i="34"/>
  <c r="N12" i="34"/>
  <c r="O12" i="34" s="1"/>
  <c r="L12" i="34"/>
  <c r="M12" i="34" s="1"/>
  <c r="J12" i="34"/>
  <c r="K12" i="34"/>
  <c r="H12" i="34"/>
  <c r="I12" i="34" s="1"/>
  <c r="G11" i="34"/>
  <c r="G13" i="34"/>
  <c r="F13" i="34"/>
  <c r="D13" i="34"/>
  <c r="E11" i="34"/>
  <c r="I11" i="34"/>
  <c r="K11" i="34"/>
  <c r="M11" i="34"/>
  <c r="O11" i="34"/>
  <c r="G12" i="34"/>
  <c r="F12" i="34"/>
  <c r="O10" i="34"/>
  <c r="I10" i="34"/>
  <c r="G10" i="34"/>
  <c r="Q10" i="34"/>
  <c r="E10" i="34"/>
  <c r="D12" i="34"/>
  <c r="N11" i="34"/>
  <c r="L11" i="34"/>
  <c r="J11" i="34"/>
  <c r="H11" i="34"/>
  <c r="F11" i="34"/>
  <c r="D11" i="34"/>
  <c r="C17" i="34"/>
  <c r="C16" i="34"/>
  <c r="C15" i="34"/>
  <c r="C13" i="34"/>
  <c r="C12" i="34"/>
  <c r="C11" i="34"/>
  <c r="H17" i="41"/>
  <c r="J17" i="41" s="1"/>
  <c r="K17" i="41" s="1"/>
  <c r="H16" i="41"/>
  <c r="J16" i="41" s="1"/>
  <c r="K16" i="41" s="1"/>
  <c r="H15" i="41"/>
  <c r="J15" i="41" s="1"/>
  <c r="K15" i="41" s="1"/>
  <c r="H14" i="41"/>
  <c r="J14" i="41" s="1"/>
  <c r="K14" i="41" s="1"/>
  <c r="H13" i="41"/>
  <c r="J13" i="41" s="1"/>
  <c r="K13" i="41" s="1"/>
  <c r="G34" i="40"/>
  <c r="H34" i="40" s="1"/>
  <c r="J34" i="40" s="1"/>
  <c r="K34" i="40" s="1"/>
  <c r="H33" i="40"/>
  <c r="J33" i="40" s="1"/>
  <c r="K33" i="40" s="1"/>
  <c r="G33" i="40"/>
  <c r="H32" i="40"/>
  <c r="J32" i="40" s="1"/>
  <c r="K32" i="40" s="1"/>
  <c r="G32" i="40"/>
  <c r="G31" i="40"/>
  <c r="H31" i="40" s="1"/>
  <c r="G30" i="40"/>
  <c r="H30" i="40" s="1"/>
  <c r="J30" i="40" s="1"/>
  <c r="K30" i="40" s="1"/>
  <c r="G29" i="40"/>
  <c r="H29" i="40" s="1"/>
  <c r="G28" i="40"/>
  <c r="H28" i="40" s="1"/>
  <c r="G27" i="40"/>
  <c r="H27" i="40" s="1"/>
  <c r="G26" i="40"/>
  <c r="H26" i="40" s="1"/>
  <c r="J26" i="40" s="1"/>
  <c r="K26" i="40" s="1"/>
  <c r="G25" i="40"/>
  <c r="H25" i="40" s="1"/>
  <c r="G24" i="40"/>
  <c r="H24" i="40" s="1"/>
  <c r="G23" i="40"/>
  <c r="H23" i="40" s="1"/>
  <c r="G22" i="40"/>
  <c r="H22" i="40" s="1"/>
  <c r="J22" i="40" s="1"/>
  <c r="K22" i="40" s="1"/>
  <c r="H21" i="40"/>
  <c r="J21" i="40" s="1"/>
  <c r="K21" i="40" s="1"/>
  <c r="G21" i="40"/>
  <c r="G20" i="40"/>
  <c r="H20" i="40" s="1"/>
  <c r="G19" i="40"/>
  <c r="H19" i="40" s="1"/>
  <c r="H18" i="40"/>
  <c r="J18" i="40" s="1"/>
  <c r="K18" i="40" s="1"/>
  <c r="G18" i="40"/>
  <c r="G17" i="40"/>
  <c r="H17" i="40" s="1"/>
  <c r="G16" i="40"/>
  <c r="H16" i="40" s="1"/>
  <c r="G15" i="40"/>
  <c r="H15" i="40" s="1"/>
  <c r="G14" i="40"/>
  <c r="H14" i="40" s="1"/>
  <c r="J14" i="40" s="1"/>
  <c r="K14" i="40" s="1"/>
  <c r="G13" i="40"/>
  <c r="H13" i="40" s="1"/>
  <c r="H27" i="39"/>
  <c r="J27" i="39" s="1"/>
  <c r="K27" i="39" s="1"/>
  <c r="H26" i="39"/>
  <c r="J26" i="39" s="1"/>
  <c r="K26" i="39" s="1"/>
  <c r="H25" i="39"/>
  <c r="J25" i="39" s="1"/>
  <c r="K25" i="39" s="1"/>
  <c r="H24" i="39"/>
  <c r="J24" i="39" s="1"/>
  <c r="K24" i="39" s="1"/>
  <c r="H23" i="39"/>
  <c r="J23" i="39" s="1"/>
  <c r="K23" i="39" s="1"/>
  <c r="H22" i="39"/>
  <c r="J22" i="39" s="1"/>
  <c r="K22" i="39" s="1"/>
  <c r="H21" i="39"/>
  <c r="J21" i="39" s="1"/>
  <c r="K21" i="39" s="1"/>
  <c r="H20" i="39"/>
  <c r="J20" i="39" s="1"/>
  <c r="K20" i="39" s="1"/>
  <c r="H19" i="39"/>
  <c r="J19" i="39" s="1"/>
  <c r="K19" i="39" s="1"/>
  <c r="H18" i="39"/>
  <c r="J18" i="39" s="1"/>
  <c r="K18" i="39" s="1"/>
  <c r="H17" i="39"/>
  <c r="J17" i="39" s="1"/>
  <c r="K17" i="39" s="1"/>
  <c r="H16" i="39"/>
  <c r="J16" i="39" s="1"/>
  <c r="K16" i="39" s="1"/>
  <c r="H15" i="39"/>
  <c r="J15" i="39" s="1"/>
  <c r="K15" i="39" s="1"/>
  <c r="H14" i="39"/>
  <c r="J14" i="39" s="1"/>
  <c r="K14" i="39" s="1"/>
  <c r="H13" i="39"/>
  <c r="J13" i="39" s="1"/>
  <c r="K13" i="39" s="1"/>
  <c r="G20" i="38"/>
  <c r="H20" i="38" s="1"/>
  <c r="J20" i="38" s="1"/>
  <c r="K20" i="38" s="1"/>
  <c r="H19" i="38"/>
  <c r="J19" i="38" s="1"/>
  <c r="K19" i="38" s="1"/>
  <c r="G19" i="38"/>
  <c r="G18" i="38"/>
  <c r="H18" i="38" s="1"/>
  <c r="J18" i="38" s="1"/>
  <c r="K18" i="38" s="1"/>
  <c r="G17" i="38"/>
  <c r="H17" i="38" s="1"/>
  <c r="G16" i="38"/>
  <c r="H16" i="38" s="1"/>
  <c r="J16" i="38" s="1"/>
  <c r="K16" i="38" s="1"/>
  <c r="G15" i="38"/>
  <c r="H15" i="38" s="1"/>
  <c r="G14" i="38"/>
  <c r="H14" i="38" s="1"/>
  <c r="G13" i="38"/>
  <c r="H13" i="38" s="1"/>
  <c r="H29" i="37"/>
  <c r="J29" i="37" s="1"/>
  <c r="K29" i="37" s="1"/>
  <c r="H28" i="37"/>
  <c r="J28" i="37" s="1"/>
  <c r="K28" i="37" s="1"/>
  <c r="G28" i="37"/>
  <c r="H27" i="37"/>
  <c r="J27" i="37" s="1"/>
  <c r="K27" i="37" s="1"/>
  <c r="H26" i="37"/>
  <c r="J26" i="37" s="1"/>
  <c r="K26" i="37" s="1"/>
  <c r="H25" i="37"/>
  <c r="J25" i="37" s="1"/>
  <c r="K25" i="37" s="1"/>
  <c r="H24" i="37"/>
  <c r="J24" i="37" s="1"/>
  <c r="K24" i="37" s="1"/>
  <c r="H21" i="37"/>
  <c r="J21" i="37" s="1"/>
  <c r="K21" i="37" s="1"/>
  <c r="H23" i="37"/>
  <c r="J23" i="37" s="1"/>
  <c r="K23" i="37" s="1"/>
  <c r="H22" i="37"/>
  <c r="J22" i="37" s="1"/>
  <c r="K22" i="37" s="1"/>
  <c r="H20" i="37"/>
  <c r="J20" i="37" s="1"/>
  <c r="K20" i="37" s="1"/>
  <c r="H16" i="37"/>
  <c r="J16" i="37" s="1"/>
  <c r="K16" i="37" s="1"/>
  <c r="H19" i="37"/>
  <c r="J19" i="37" s="1"/>
  <c r="K19" i="37" s="1"/>
  <c r="H18" i="37"/>
  <c r="J18" i="37" s="1"/>
  <c r="K18" i="37" s="1"/>
  <c r="H17" i="37"/>
  <c r="J17" i="37" s="1"/>
  <c r="K17" i="37" s="1"/>
  <c r="H15" i="37"/>
  <c r="J15" i="37" s="1"/>
  <c r="K15" i="37" s="1"/>
  <c r="H14" i="37"/>
  <c r="J14" i="37" s="1"/>
  <c r="K14" i="37" s="1"/>
  <c r="H13" i="37"/>
  <c r="J13" i="37" s="1"/>
  <c r="K13" i="37" s="1"/>
  <c r="H21" i="36"/>
  <c r="J21" i="36" s="1"/>
  <c r="K21" i="36" s="1"/>
  <c r="H20" i="36"/>
  <c r="J20" i="36" s="1"/>
  <c r="K20" i="36" s="1"/>
  <c r="H19" i="36"/>
  <c r="I19" i="36" s="1"/>
  <c r="H18" i="36"/>
  <c r="J18" i="36" s="1"/>
  <c r="K18" i="36" s="1"/>
  <c r="H17" i="36"/>
  <c r="J17" i="36" s="1"/>
  <c r="K17" i="36" s="1"/>
  <c r="F17" i="36"/>
  <c r="G13" i="36"/>
  <c r="H13" i="36" s="1"/>
  <c r="J13" i="36" s="1"/>
  <c r="K13" i="36" s="1"/>
  <c r="H16" i="36"/>
  <c r="J16" i="36" s="1"/>
  <c r="K16" i="36" s="1"/>
  <c r="H15" i="36"/>
  <c r="J15" i="36" s="1"/>
  <c r="K15" i="36" s="1"/>
  <c r="H14" i="36"/>
  <c r="J14" i="36" s="1"/>
  <c r="K14" i="36" s="1"/>
  <c r="J14" i="35"/>
  <c r="K14" i="35" s="1"/>
  <c r="H14" i="35"/>
  <c r="I14" i="35" s="1"/>
  <c r="J13" i="35"/>
  <c r="K13" i="35" s="1"/>
  <c r="I13" i="35"/>
  <c r="H13" i="35"/>
  <c r="K17" i="10"/>
  <c r="K21" i="10"/>
  <c r="K25" i="10"/>
  <c r="K29" i="10"/>
  <c r="K33" i="10"/>
  <c r="K37" i="10"/>
  <c r="K41" i="10"/>
  <c r="K45" i="10"/>
  <c r="K49" i="10"/>
  <c r="K53" i="10"/>
  <c r="K57" i="10"/>
  <c r="K61" i="10"/>
  <c r="K65" i="10"/>
  <c r="K69" i="10"/>
  <c r="K13" i="10"/>
  <c r="I17" i="10"/>
  <c r="I21" i="10"/>
  <c r="I25" i="10"/>
  <c r="I29" i="10"/>
  <c r="I33" i="10"/>
  <c r="I37" i="10"/>
  <c r="I41" i="10"/>
  <c r="I45" i="10"/>
  <c r="I49" i="10"/>
  <c r="I53" i="10"/>
  <c r="I57" i="10"/>
  <c r="I61" i="10"/>
  <c r="I65" i="10"/>
  <c r="I69" i="10"/>
  <c r="I13" i="10"/>
  <c r="K14" i="10"/>
  <c r="K15" i="10"/>
  <c r="K16" i="10"/>
  <c r="K18" i="10"/>
  <c r="K19" i="10"/>
  <c r="K20" i="10"/>
  <c r="K22" i="10"/>
  <c r="K23" i="10"/>
  <c r="K24" i="10"/>
  <c r="K26" i="10"/>
  <c r="K27" i="10"/>
  <c r="K28" i="10"/>
  <c r="K30" i="10"/>
  <c r="K31" i="10"/>
  <c r="K32" i="10"/>
  <c r="K34" i="10"/>
  <c r="K35" i="10"/>
  <c r="K36" i="10"/>
  <c r="K38" i="10"/>
  <c r="K39" i="10"/>
  <c r="K40" i="10"/>
  <c r="K42" i="10"/>
  <c r="K43" i="10"/>
  <c r="K44" i="10"/>
  <c r="K46" i="10"/>
  <c r="K47" i="10"/>
  <c r="K48" i="10"/>
  <c r="K50" i="10"/>
  <c r="K51" i="10"/>
  <c r="K52" i="10"/>
  <c r="K54" i="10"/>
  <c r="K55" i="10"/>
  <c r="K56" i="10"/>
  <c r="K58" i="10"/>
  <c r="K59" i="10"/>
  <c r="K60" i="10"/>
  <c r="K62" i="10"/>
  <c r="K63" i="10"/>
  <c r="K64" i="10"/>
  <c r="K66" i="10"/>
  <c r="K67" i="10"/>
  <c r="K68" i="10"/>
  <c r="K70" i="10"/>
  <c r="I14" i="10"/>
  <c r="I15" i="10"/>
  <c r="I16" i="10"/>
  <c r="I18" i="10"/>
  <c r="I19" i="10"/>
  <c r="I20" i="10"/>
  <c r="I22" i="10"/>
  <c r="I23" i="10"/>
  <c r="I24" i="10"/>
  <c r="I26" i="10"/>
  <c r="I27" i="10"/>
  <c r="I28" i="10"/>
  <c r="I30" i="10"/>
  <c r="I31" i="10"/>
  <c r="I32" i="10"/>
  <c r="I34" i="10"/>
  <c r="I35" i="10"/>
  <c r="I36" i="10"/>
  <c r="I38" i="10"/>
  <c r="I39" i="10"/>
  <c r="I40" i="10"/>
  <c r="I42" i="10"/>
  <c r="I43" i="10"/>
  <c r="I44" i="10"/>
  <c r="I46" i="10"/>
  <c r="I47" i="10"/>
  <c r="I48" i="10"/>
  <c r="I50" i="10"/>
  <c r="I51" i="10"/>
  <c r="I52" i="10"/>
  <c r="I54" i="10"/>
  <c r="I55" i="10"/>
  <c r="I56" i="10"/>
  <c r="I58" i="10"/>
  <c r="I59" i="10"/>
  <c r="I60" i="10"/>
  <c r="I62" i="10"/>
  <c r="I63" i="10"/>
  <c r="I64" i="10"/>
  <c r="I66" i="10"/>
  <c r="I67" i="10"/>
  <c r="I68" i="10"/>
  <c r="I70" i="10"/>
  <c r="E17" i="34" l="1"/>
  <c r="E16" i="34"/>
  <c r="E15" i="34"/>
  <c r="E13" i="34"/>
  <c r="E12" i="34"/>
  <c r="I13" i="41"/>
  <c r="I14" i="41"/>
  <c r="I15" i="41"/>
  <c r="I16" i="41"/>
  <c r="I17" i="41"/>
  <c r="J29" i="40"/>
  <c r="K29" i="40" s="1"/>
  <c r="I29" i="40"/>
  <c r="J13" i="40"/>
  <c r="K13" i="40" s="1"/>
  <c r="I13" i="40"/>
  <c r="J17" i="40"/>
  <c r="K17" i="40" s="1"/>
  <c r="I17" i="40"/>
  <c r="J25" i="40"/>
  <c r="K25" i="40" s="1"/>
  <c r="I25" i="40"/>
  <c r="I21" i="40"/>
  <c r="I32" i="40"/>
  <c r="I33" i="40"/>
  <c r="J23" i="40"/>
  <c r="K23" i="40" s="1"/>
  <c r="I23" i="40"/>
  <c r="I28" i="40"/>
  <c r="J28" i="40"/>
  <c r="K28" i="40" s="1"/>
  <c r="J19" i="40"/>
  <c r="K19" i="40" s="1"/>
  <c r="I19" i="40"/>
  <c r="I24" i="40"/>
  <c r="J24" i="40"/>
  <c r="K24" i="40" s="1"/>
  <c r="J15" i="40"/>
  <c r="K15" i="40" s="1"/>
  <c r="I15" i="40"/>
  <c r="I20" i="40"/>
  <c r="J20" i="40"/>
  <c r="K20" i="40" s="1"/>
  <c r="J31" i="40"/>
  <c r="K31" i="40" s="1"/>
  <c r="I31" i="40"/>
  <c r="I16" i="40"/>
  <c r="J16" i="40"/>
  <c r="K16" i="40" s="1"/>
  <c r="J27" i="40"/>
  <c r="K27" i="40" s="1"/>
  <c r="I27" i="40"/>
  <c r="I14" i="40"/>
  <c r="I18" i="40"/>
  <c r="I22" i="40"/>
  <c r="I26" i="40"/>
  <c r="I30" i="40"/>
  <c r="I34" i="40"/>
  <c r="I13" i="39"/>
  <c r="I14" i="39"/>
  <c r="I15" i="39"/>
  <c r="I16" i="39"/>
  <c r="I17" i="39"/>
  <c r="I18" i="39"/>
  <c r="I19" i="39"/>
  <c r="I20" i="39"/>
  <c r="I21" i="39"/>
  <c r="I22" i="39"/>
  <c r="I23" i="39"/>
  <c r="I24" i="39"/>
  <c r="I25" i="39"/>
  <c r="I26" i="39"/>
  <c r="I27" i="39"/>
  <c r="I14" i="38"/>
  <c r="J14" i="38"/>
  <c r="K14" i="38" s="1"/>
  <c r="J15" i="38"/>
  <c r="K15" i="38" s="1"/>
  <c r="I15" i="38"/>
  <c r="I18" i="38"/>
  <c r="I19" i="38"/>
  <c r="J13" i="38"/>
  <c r="K13" i="38" s="1"/>
  <c r="I13" i="38"/>
  <c r="J17" i="38"/>
  <c r="K17" i="38" s="1"/>
  <c r="I17" i="38"/>
  <c r="I16" i="38"/>
  <c r="I20" i="38"/>
  <c r="I28" i="37"/>
  <c r="I29" i="37"/>
  <c r="I21" i="37"/>
  <c r="I27" i="37"/>
  <c r="I26" i="37"/>
  <c r="I25" i="37"/>
  <c r="I24" i="37"/>
  <c r="I23" i="37"/>
  <c r="I22" i="37"/>
  <c r="I20" i="37"/>
  <c r="I16" i="37"/>
  <c r="I19" i="37"/>
  <c r="I13" i="37"/>
  <c r="I14" i="37"/>
  <c r="I15" i="37"/>
  <c r="I17" i="37"/>
  <c r="I18" i="37"/>
  <c r="I21" i="36"/>
  <c r="I20" i="36"/>
  <c r="J19" i="36"/>
  <c r="K19" i="36" s="1"/>
  <c r="I18" i="36"/>
  <c r="I17" i="36"/>
  <c r="I13" i="36"/>
  <c r="I16" i="36"/>
  <c r="I15" i="36"/>
  <c r="I14" i="36"/>
  <c r="N10" i="34"/>
  <c r="M10" i="34"/>
  <c r="L10" i="34"/>
  <c r="K10" i="34"/>
  <c r="J10" i="34"/>
  <c r="H10" i="34"/>
  <c r="F10" i="34"/>
  <c r="D10" i="34"/>
  <c r="C10" i="34"/>
  <c r="H18" i="34" l="1"/>
  <c r="I14" i="34"/>
  <c r="D18" i="34"/>
  <c r="P14" i="34"/>
  <c r="P18" i="34" s="1"/>
  <c r="E14" i="34"/>
  <c r="K14" i="34"/>
  <c r="J18" i="34"/>
  <c r="G14" i="34"/>
  <c r="F18" i="34"/>
  <c r="N18" i="34"/>
  <c r="O14" i="34"/>
  <c r="M14" i="34"/>
  <c r="L18" i="34"/>
  <c r="C18" i="34" l="1"/>
  <c r="E18" i="34" s="1"/>
  <c r="Q14" i="34"/>
  <c r="G18" i="34" l="1"/>
  <c r="I18" i="34"/>
  <c r="O18" i="34"/>
  <c r="M18" i="34"/>
  <c r="K18" i="34"/>
  <c r="Q18" i="34" l="1"/>
</calcChain>
</file>

<file path=xl/sharedStrings.xml><?xml version="1.0" encoding="utf-8"?>
<sst xmlns="http://schemas.openxmlformats.org/spreadsheetml/2006/main" count="578" uniqueCount="383">
  <si>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</si>
  <si>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</si>
  <si>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</si>
  <si>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</si>
  <si>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</si>
  <si>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</si>
  <si>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</si>
  <si>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</si>
  <si>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</si>
  <si>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</si>
  <si>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</si>
  <si>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</si>
  <si>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</si>
  <si>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</si>
  <si>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</si>
  <si>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</si>
  <si>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Kém</t>
  </si>
  <si>
    <t>Khá</t>
  </si>
  <si>
    <t>Tốt</t>
  </si>
  <si>
    <t>Xuất sắc</t>
  </si>
  <si>
    <t>Trung bình</t>
  </si>
  <si>
    <t>KHOA CÔNG NGHỆ THÔNG TIN</t>
  </si>
  <si>
    <t>Yếu</t>
  </si>
  <si>
    <t>BẢNG TỔNG HỢP KẾT QUẢ RÈN LUYỆN CỦA SINH VIÊN KHOA CÔNG NGHỆ THÔNG TIN
HỌC KỲ II, NĂM HỌC 2022-2023</t>
  </si>
  <si>
    <t>Lớp</t>
  </si>
  <si>
    <t>Sĩ số</t>
  </si>
  <si>
    <t>Kết quả xếp loại</t>
  </si>
  <si>
    <t>Số lượng</t>
  </si>
  <si>
    <t>%</t>
  </si>
  <si>
    <t>Tổng Khoa CNTT</t>
  </si>
  <si>
    <t>HĐ cấp Trường
(dự kiến)</t>
  </si>
  <si>
    <t>﻿6</t>
  </si>
  <si>
    <t>﻿7</t>
  </si>
  <si>
    <t>﻿8</t>
  </si>
  <si>
    <t>﻿9</t>
  </si>
  <si>
    <t>﻿10</t>
  </si>
  <si>
    <t>﻿11</t>
  </si>
  <si>
    <t>﻿12</t>
  </si>
  <si>
    <t>﻿13</t>
  </si>
  <si>
    <t>﻿14</t>
  </si>
  <si>
    <t>﻿15</t>
  </si>
  <si>
    <t>﻿16</t>
  </si>
  <si>
    <t>﻿17</t>
  </si>
  <si>
    <t>﻿18</t>
  </si>
  <si>
    <t>﻿19</t>
  </si>
  <si>
    <t>﻿20</t>
  </si>
  <si>
    <t>﻿21</t>
  </si>
  <si>
    <t>﻿22</t>
  </si>
  <si>
    <t>﻿23</t>
  </si>
  <si>
    <t>﻿24</t>
  </si>
  <si>
    <t>﻿25</t>
  </si>
  <si>
    <t>﻿26</t>
  </si>
  <si>
    <t>﻿27</t>
  </si>
  <si>
    <t>﻿28</t>
  </si>
  <si>
    <t>﻿29</t>
  </si>
  <si>
    <t>﻿30</t>
  </si>
  <si>
    <t>﻿31</t>
  </si>
  <si>
    <t>﻿32</t>
  </si>
  <si>
    <t>﻿33</t>
  </si>
  <si>
    <t>﻿34</t>
  </si>
  <si>
    <t>﻿35</t>
  </si>
  <si>
    <t>﻿36</t>
  </si>
  <si>
    <t>﻿37</t>
  </si>
  <si>
    <t>﻿38</t>
  </si>
  <si>
    <t>﻿39</t>
  </si>
  <si>
    <t>﻿40</t>
  </si>
  <si>
    <t>﻿41</t>
  </si>
  <si>
    <t>﻿42</t>
  </si>
  <si>
    <t>﻿43</t>
  </si>
  <si>
    <t>﻿44</t>
  </si>
  <si>
    <t>﻿45</t>
  </si>
  <si>
    <t>﻿46</t>
  </si>
  <si>
    <t>﻿47</t>
  </si>
  <si>
    <t>﻿48</t>
  </si>
  <si>
    <t>﻿49</t>
  </si>
  <si>
    <t>﻿50</t>
  </si>
  <si>
    <t>﻿51</t>
  </si>
  <si>
    <t>﻿52</t>
  </si>
  <si>
    <t>﻿53</t>
  </si>
  <si>
    <t>﻿54</t>
  </si>
  <si>
    <t>﻿55</t>
  </si>
  <si>
    <t>﻿56</t>
  </si>
  <si>
    <t>﻿57</t>
  </si>
  <si>
    <t>﻿58</t>
  </si>
  <si>
    <t>﻿1</t>
  </si>
  <si>
    <t>﻿2</t>
  </si>
  <si>
    <t>﻿3</t>
  </si>
  <si>
    <t>﻿4</t>
  </si>
  <si>
    <t>﻿5</t>
  </si>
  <si>
    <t>Danh sách có: 58 sinh viên./.</t>
  </si>
  <si>
    <t>QH-2020-I/CQ-I-CN</t>
  </si>
  <si>
    <t>LỚP QH-2020-I/CQ-I-CN, HỌC KỲ 1, NĂM HỌC 2024-2025</t>
  </si>
  <si>
    <t>Nguyễn Thành An</t>
  </si>
  <si>
    <t>Đỗ Huy Anh</t>
  </si>
  <si>
    <t>Mai Hoàng Anh</t>
  </si>
  <si>
    <t>Phạm Tuấn Anh</t>
  </si>
  <si>
    <t>Trần Tuấn Anh</t>
  </si>
  <si>
    <t>Nguyễn Đức Chính</t>
  </si>
  <si>
    <t>Lê Quốc Cường</t>
  </si>
  <si>
    <t>Nguyễn Đức Dũng</t>
  </si>
  <si>
    <t>Nguyễn Vĩnh Dũng</t>
  </si>
  <si>
    <t>Nguyễn Thái Dương</t>
  </si>
  <si>
    <t>Trần Minh Dương</t>
  </si>
  <si>
    <t>Trương Văn Độ</t>
  </si>
  <si>
    <t>Đào Văn Đức</t>
  </si>
  <si>
    <t>Nguyễn Anh Đức</t>
  </si>
  <si>
    <t>Hoàng Thu Giang</t>
  </si>
  <si>
    <t>Nguyễn Ngọc Hải</t>
  </si>
  <si>
    <t>Đỗ Xuân Hiệp</t>
  </si>
  <si>
    <t>Nguyễn Ngọc Hiệp</t>
  </si>
  <si>
    <t>Nguyễn Tuấn Hiệp</t>
  </si>
  <si>
    <t>Lê Trung Hiếu</t>
  </si>
  <si>
    <t>Ngô Trần Trọng Hiếu</t>
  </si>
  <si>
    <t>Bùi Huy Hoàng</t>
  </si>
  <si>
    <t>Nguyễn Đình Hoàng</t>
  </si>
  <si>
    <t>Cấn Mạnh Hùng</t>
  </si>
  <si>
    <t>Đỗ Quang Huy</t>
  </si>
  <si>
    <t>Hồ Thanh Huyền</t>
  </si>
  <si>
    <t>Trần Duy Hưng</t>
  </si>
  <si>
    <t>Nguyễn Văn Khánh</t>
  </si>
  <si>
    <t>Nguyễn Công Khoa</t>
  </si>
  <si>
    <t>Đào Trung Kiên</t>
  </si>
  <si>
    <t>Lương Trung Kiên</t>
  </si>
  <si>
    <t>Nguyễn Duy Kiên</t>
  </si>
  <si>
    <t>Đặng Việt Linh</t>
  </si>
  <si>
    <t>Phạm Thị Khánh Linh</t>
  </si>
  <si>
    <t>Nguyễn Phúc Long</t>
  </si>
  <si>
    <t>Nguyễn Khánh Thọ Lộc</t>
  </si>
  <si>
    <t>Nguyễn Quang Minh</t>
  </si>
  <si>
    <t>Nguyễn Tuấn Nam</t>
  </si>
  <si>
    <t>Trần Thị Ngân</t>
  </si>
  <si>
    <t>Nguyễn Phúc Nguyên</t>
  </si>
  <si>
    <t>Lê Thị Cẩm Nhung</t>
  </si>
  <si>
    <t>Phạm Minh Quang</t>
  </si>
  <si>
    <t>Đỗ Minh Quân</t>
  </si>
  <si>
    <t>Phan Anh Quân</t>
  </si>
  <si>
    <t>Phạm Thị Quyên</t>
  </si>
  <si>
    <t>Nguyễn Thị Thúy Quỳnh</t>
  </si>
  <si>
    <t>Bùi Minh Sơn</t>
  </si>
  <si>
    <t>Nông Ngọc Sơn</t>
  </si>
  <si>
    <t>Trần Mạnh Sơn</t>
  </si>
  <si>
    <t>Vũ Viết Thành</t>
  </si>
  <si>
    <t>Phan Duy Thắng</t>
  </si>
  <si>
    <t>Đặng Thành Trung</t>
  </si>
  <si>
    <t>Đỗ Anh Tú</t>
  </si>
  <si>
    <t>Lê Anh Tuấn</t>
  </si>
  <si>
    <t>Bá Thanh Tùng</t>
  </si>
  <si>
    <t>Lê Phương Uyên</t>
  </si>
  <si>
    <t>Bùi Quốc Việt</t>
  </si>
  <si>
    <t>Trịnh Công Vinh</t>
  </si>
  <si>
    <t>20021280</t>
  </si>
  <si>
    <t>20020180</t>
  </si>
  <si>
    <t>20021289</t>
  </si>
  <si>
    <t>20021293</t>
  </si>
  <si>
    <t>20021297</t>
  </si>
  <si>
    <t>20021306</t>
  </si>
  <si>
    <t>20021311</t>
  </si>
  <si>
    <t>20020181</t>
  </si>
  <si>
    <t>20021317</t>
  </si>
  <si>
    <t>20020007</t>
  </si>
  <si>
    <t>20021323</t>
  </si>
  <si>
    <t>20021331</t>
  </si>
  <si>
    <t>20021334</t>
  </si>
  <si>
    <t>20021336</t>
  </si>
  <si>
    <t>20021340</t>
  </si>
  <si>
    <t>20021342</t>
  </si>
  <si>
    <t>20021348</t>
  </si>
  <si>
    <t>20021349</t>
  </si>
  <si>
    <t>20021350</t>
  </si>
  <si>
    <t>20021354</t>
  </si>
  <si>
    <t>20021355</t>
  </si>
  <si>
    <t>20021359</t>
  </si>
  <si>
    <t>20021361</t>
  </si>
  <si>
    <t>20021364</t>
  </si>
  <si>
    <t>20021365</t>
  </si>
  <si>
    <t>20020323</t>
  </si>
  <si>
    <t>20021371</t>
  </si>
  <si>
    <t>20021375</t>
  </si>
  <si>
    <t>20021376</t>
  </si>
  <si>
    <t>20020182</t>
  </si>
  <si>
    <t>20021378</t>
  </si>
  <si>
    <t>20021379</t>
  </si>
  <si>
    <t>20021383</t>
  </si>
  <si>
    <t>20020324</t>
  </si>
  <si>
    <t>20021387</t>
  </si>
  <si>
    <t>20021389</t>
  </si>
  <si>
    <t>20021395</t>
  </si>
  <si>
    <t>20021398</t>
  </si>
  <si>
    <t>20021399</t>
  </si>
  <si>
    <t>20021406</t>
  </si>
  <si>
    <t>20021408</t>
  </si>
  <si>
    <t>20021413</t>
  </si>
  <si>
    <t>20021414</t>
  </si>
  <si>
    <t>20020325</t>
  </si>
  <si>
    <t>20021421</t>
  </si>
  <si>
    <t>20021426</t>
  </si>
  <si>
    <t>20021427</t>
  </si>
  <si>
    <t>20021430</t>
  </si>
  <si>
    <t>20021431</t>
  </si>
  <si>
    <t>20021436</t>
  </si>
  <si>
    <t>20021439</t>
  </si>
  <si>
    <t>20021455</t>
  </si>
  <si>
    <t>20021460</t>
  </si>
  <si>
    <t>20021464</t>
  </si>
  <si>
    <t>20021467</t>
  </si>
  <si>
    <t>20021475</t>
  </si>
  <si>
    <t>20020326</t>
  </si>
  <si>
    <t>20021478</t>
  </si>
  <si>
    <t>LỚP QH-2021-I/CQ-I-CS2, HỌC KỲ 1, NĂM HỌC 2024-2025</t>
  </si>
  <si>
    <t>LỚP QH-2021-I/CQ-I-CS3, HỌC KỲ 1, NĂM HỌC 2024-2025</t>
  </si>
  <si>
    <t>21020623</t>
  </si>
  <si>
    <t>Nguyễn Đức Hải</t>
  </si>
  <si>
    <t>21020625</t>
  </si>
  <si>
    <t>Đoàn Khánh Hiển</t>
  </si>
  <si>
    <t>Danh sách có: 02 sinh viên./.</t>
  </si>
  <si>
    <t>21021460</t>
  </si>
  <si>
    <t>Quách Mạnh Cường</t>
  </si>
  <si>
    <t>21021458</t>
  </si>
  <si>
    <t>Lê Quang Chính</t>
  </si>
  <si>
    <t>21020176</t>
  </si>
  <si>
    <t>Phạm Trung Dũng</t>
  </si>
  <si>
    <t>21020165</t>
  </si>
  <si>
    <t>Nguyễn Hà Hoàng Anh</t>
  </si>
  <si>
    <t>21020637</t>
  </si>
  <si>
    <t>Hoàng Trung Kiên</t>
  </si>
  <si>
    <t>21020108</t>
  </si>
  <si>
    <t>Vũ Việt Khánh</t>
  </si>
  <si>
    <t>21020228</t>
  </si>
  <si>
    <t>Nguyễn Duy Phúc</t>
  </si>
  <si>
    <t>21021532</t>
  </si>
  <si>
    <t>21020110</t>
  </si>
  <si>
    <t>Nguyễn Hải Nam</t>
  </si>
  <si>
    <t>Danh sách có: 09 sinh viên./.</t>
  </si>
  <si>
    <t>21020271</t>
  </si>
  <si>
    <t>Ngũ Thành An</t>
  </si>
  <si>
    <t>21020274</t>
  </si>
  <si>
    <t>Đỗ Đức Anh</t>
  </si>
  <si>
    <t>21020283</t>
  </si>
  <si>
    <t>Phạm Xuân Bách</t>
  </si>
  <si>
    <t>21020292</t>
  </si>
  <si>
    <t>Đỗ Minh Duy</t>
  </si>
  <si>
    <t>21020307</t>
  </si>
  <si>
    <t>Trương Minh Đức</t>
  </si>
  <si>
    <t>21020539</t>
  </si>
  <si>
    <t>Nguyễn Tuấn Đức</t>
  </si>
  <si>
    <t>21020751</t>
  </si>
  <si>
    <t>Nguyễn Trần Gia Bảo</t>
  </si>
  <si>
    <t>21020310</t>
  </si>
  <si>
    <t>Nguyễn Thị Hồng Hà</t>
  </si>
  <si>
    <t>21020071</t>
  </si>
  <si>
    <t>Nguyễn Huy Hiệu</t>
  </si>
  <si>
    <t>21020319</t>
  </si>
  <si>
    <t>Phạm Minh Hiếu</t>
  </si>
  <si>
    <t>21020074</t>
  </si>
  <si>
    <t>Hoàng Phi Hùng</t>
  </si>
  <si>
    <t>21020380</t>
  </si>
  <si>
    <t>Lê Duy Quang</t>
  </si>
  <si>
    <t>21020368</t>
  </si>
  <si>
    <t>Bùi Thị Ngọc</t>
  </si>
  <si>
    <t>21020392</t>
  </si>
  <si>
    <t>Nguyễn Đức Tân</t>
  </si>
  <si>
    <t>21020130</t>
  </si>
  <si>
    <t>Hoàng Huy Thắng</t>
  </si>
  <si>
    <t>21021680</t>
  </si>
  <si>
    <t>PHOUKHANKHAM SOUTHISAN</t>
  </si>
  <si>
    <t>21021681</t>
  </si>
  <si>
    <t>BUASY SYDAVONG</t>
  </si>
  <si>
    <t>Danh sách có: 17 sinh viên./.</t>
  </si>
  <si>
    <t>LỚP QH-2021-I/CQ-I-IT1, HỌC KỲ 1, NĂM HỌC 2024-2025</t>
  </si>
  <si>
    <t>21020009</t>
  </si>
  <si>
    <t>Trần Viết Dũng</t>
  </si>
  <si>
    <t>21020069</t>
  </si>
  <si>
    <t>Nguyễn Mai Hiếu</t>
  </si>
  <si>
    <t>21020131</t>
  </si>
  <si>
    <t>Cao Thành Trung</t>
  </si>
  <si>
    <t>21020293</t>
  </si>
  <si>
    <t>Ngô Hoàng Duy</t>
  </si>
  <si>
    <t>21020317</t>
  </si>
  <si>
    <t>21020387</t>
  </si>
  <si>
    <t>Đỗ Đăng Quyền</t>
  </si>
  <si>
    <t>21020420</t>
  </si>
  <si>
    <t>Ngô Yến Vi</t>
  </si>
  <si>
    <t>21020540</t>
  </si>
  <si>
    <t>Công Nghĩa Hiếu</t>
  </si>
  <si>
    <t>21020094</t>
  </si>
  <si>
    <t>Đào Văn Thành</t>
  </si>
  <si>
    <t>21020309</t>
  </si>
  <si>
    <t>Hồ Thu Giang</t>
  </si>
  <si>
    <t>21020345</t>
  </si>
  <si>
    <t>Đặng Minh Khôi</t>
  </si>
  <si>
    <t>21020361</t>
  </si>
  <si>
    <t>Lê Hải Nam</t>
  </si>
  <si>
    <t>21020367</t>
  </si>
  <si>
    <t>Nguyễn Quý Nghĩa</t>
  </si>
  <si>
    <t>21020379</t>
  </si>
  <si>
    <t>Phan Thị Nhã Phương</t>
  </si>
  <si>
    <t>21020409</t>
  </si>
  <si>
    <t>Lê Minh Thuận</t>
  </si>
  <si>
    <t>21020412</t>
  </si>
  <si>
    <t>Phạm Tùng Thủy</t>
  </si>
  <si>
    <t>21020415</t>
  </si>
  <si>
    <t>Nguyễn Tử Trung</t>
  </si>
  <si>
    <t>21020535</t>
  </si>
  <si>
    <t>Vũ Ngọc Anh</t>
  </si>
  <si>
    <t>21020545</t>
  </si>
  <si>
    <t>Nguyễn Phương Linh</t>
  </si>
  <si>
    <t>21020716</t>
  </si>
  <si>
    <t>Vũ Trọng Hiệu</t>
  </si>
  <si>
    <t>21020761</t>
  </si>
  <si>
    <t>Lê Anh Đức</t>
  </si>
  <si>
    <t>21020765</t>
  </si>
  <si>
    <t>Nguyễn Ngọc Huy</t>
  </si>
  <si>
    <t>21020791</t>
  </si>
  <si>
    <t>Nguyễn Quang Thành</t>
  </si>
  <si>
    <t>Danh sách có: 15 sinh viên./.</t>
  </si>
  <si>
    <t>LỚP QH-2021-I/CQ-I-IT3, HỌC KỲ 1, NĂM HỌC 2024-2025</t>
  </si>
  <si>
    <t>LỚP QH-2021-I/CQ-I-IT2, HỌC KỲ 1, NĂM HỌC 2024-2025</t>
  </si>
  <si>
    <t>LỚP QH-2021-I/CQ-I-IT15, HỌC KỲ 1, NĂM HỌC 2024-2025</t>
  </si>
  <si>
    <t>21020001</t>
  </si>
  <si>
    <t>Nguyễn Việt Anh</t>
  </si>
  <si>
    <t>21020003</t>
  </si>
  <si>
    <t>Phạm Văn Bình</t>
  </si>
  <si>
    <t>21020004</t>
  </si>
  <si>
    <t>Nguyễn Công</t>
  </si>
  <si>
    <t>21020006</t>
  </si>
  <si>
    <t>Bùi Tuấn Dũng</t>
  </si>
  <si>
    <t>21020007</t>
  </si>
  <si>
    <t>Huỳnh Tiến Dũng</t>
  </si>
  <si>
    <t>21020010</t>
  </si>
  <si>
    <t>Trần Thùy Dương</t>
  </si>
  <si>
    <t>21020017</t>
  </si>
  <si>
    <t>Nguyễn Trung Hiếu</t>
  </si>
  <si>
    <t>21020019</t>
  </si>
  <si>
    <t>Nguyễn Châu Khanh</t>
  </si>
  <si>
    <t>21020024</t>
  </si>
  <si>
    <t>Dương Hồng Nam</t>
  </si>
  <si>
    <t>21020027</t>
  </si>
  <si>
    <t>Phạm Thanh Sơn</t>
  </si>
  <si>
    <t>21020028</t>
  </si>
  <si>
    <t>Trần Quang Tài</t>
  </si>
  <si>
    <t>21020030</t>
  </si>
  <si>
    <t>Nguyễn Anh Tú</t>
  </si>
  <si>
    <t>21020032</t>
  </si>
  <si>
    <t>Đỗ Minh Tuấn</t>
  </si>
  <si>
    <t>21020033</t>
  </si>
  <si>
    <t>Vũ Quốc Tuấn</t>
  </si>
  <si>
    <t>21020034</t>
  </si>
  <si>
    <t>Hoàng Minh Thái</t>
  </si>
  <si>
    <t>21020051</t>
  </si>
  <si>
    <t>Phạm Gia Việt Anh</t>
  </si>
  <si>
    <t>21020054</t>
  </si>
  <si>
    <t>Nguyễn Minh Chiến</t>
  </si>
  <si>
    <t>21020055</t>
  </si>
  <si>
    <t>Trần Thùy Dung</t>
  </si>
  <si>
    <t>21020057</t>
  </si>
  <si>
    <t>Nguyễn Tiến Dũng</t>
  </si>
  <si>
    <t>21020097</t>
  </si>
  <si>
    <t>Phạm An Đức Vinh</t>
  </si>
  <si>
    <t>21020326</t>
  </si>
  <si>
    <t>Bùi Minh Hoạt</t>
  </si>
  <si>
    <t>21020554</t>
  </si>
  <si>
    <t>Phạm Đàm Quân</t>
  </si>
  <si>
    <t>21020126</t>
  </si>
  <si>
    <t>Đỗ Nhữ Hoàng Nam</t>
  </si>
  <si>
    <t>21020340</t>
  </si>
  <si>
    <t>Trần Đức Khải</t>
  </si>
  <si>
    <t>21020407</t>
  </si>
  <si>
    <t>Nguyễn Đức Thiện</t>
  </si>
  <si>
    <t>21020417</t>
  </si>
  <si>
    <t>Phạm Xuân Trường</t>
  </si>
  <si>
    <t>21020546</t>
  </si>
  <si>
    <t>Nguyễn Trọng Lĩnh</t>
  </si>
  <si>
    <t>Danh sách có: 05 sinh viên./.</t>
  </si>
  <si>
    <t>Danh sách có: 22 sinh viên./.</t>
  </si>
  <si>
    <t>QH-2021-I/CQ-I-CS2</t>
  </si>
  <si>
    <t>QH-2021-I/CQ-I-CS3</t>
  </si>
  <si>
    <t>QH-2021-I/CQ-I-IT1</t>
  </si>
  <si>
    <t>QH-2021-I/CQ-I-IT2</t>
  </si>
  <si>
    <t>QH-2021-I/CQ-I-IT3</t>
  </si>
  <si>
    <t>QH-2021-I/CQ-I-IT15</t>
  </si>
  <si>
    <t>QH-2021-I/CQ-I-IT20</t>
  </si>
  <si>
    <t>21020369</t>
  </si>
  <si>
    <t>Trương Gia Ngọc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</si>
</sst>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63"/>
      <scheme val="minor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8"/>
      <name val="Arial"/>
      <family val="2"/>
      <scheme val="minor"/>
    </font>
    <font>
      <sz val="11"/>
      <color theme="1"/>
      <name val="Times New Roman"/>
      <family val="1"/>
      <charset val="163"/>
      <scheme val="major"/>
    </font>
    <font>
      <b/>
      <sz val="11"/>
      <name val="Times New Roman"/>
      <family val="1"/>
      <scheme val="major"/>
    </font>
    <font>
      <sz val="11"/>
      <color theme="1"/>
      <name val="Times New Roman"/>
      <family val="1"/>
    </font>
    <font>
      <sz val="13"/>
      <color theme="1"/>
      <name val="Times New Roman"/>
      <family val="1"/>
      <scheme val="major"/>
    </font>
    <font>
      <b/>
      <sz val="12"/>
      <name val="Times New Roman"/>
      <family val="1"/>
      <scheme val="maj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0" fillId="0" borderId="3" xfId="0" applyBorder="1" applyAlignment="1">
      <alignment vertical="center" wrapText="1"/>
    </xf>
    <xf numFmtId="0" fontId="9" fillId="0" borderId="12" xfId="0" applyFont="1" applyBorder="1"/>
    <xf numFmtId="0" fontId="1" fillId="0" borderId="0" xfId="0" applyFont="1"/>
    <xf numFmtId="164" fontId="15" fillId="0" borderId="0" xfId="0" applyNumberFormat="1" applyFont="1"/>
    <xf numFmtId="0" fontId="16" fillId="0" borderId="0" xfId="0" applyFont="1" applyAlignment="1">
      <alignment horizontal="center"/>
    </xf>
    <xf numFmtId="164" fontId="10" fillId="0" borderId="0" xfId="0" applyNumberFormat="1" applyFont="1"/>
    <xf numFmtId="0" fontId="17" fillId="0" borderId="12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center"/>
    </xf>
    <xf numFmtId="0" fontId="13" fillId="0" borderId="1" xfId="0" applyFont="1" applyBorder="1" applyAlignment="1">
      <alignment wrapText="1"/>
    </xf>
    <xf numFmtId="14" fontId="13" fillId="0" borderId="1" xfId="0" applyNumberFormat="1" applyFont="1" applyBorder="1" applyAlignment="1">
      <alignment wrapText="1"/>
    </xf>
    <xf numFmtId="49" fontId="13" fillId="0" borderId="1" xfId="0" applyNumberFormat="1" applyFont="1" applyBorder="1"/>
    <xf numFmtId="0" fontId="17" fillId="0" borderId="13" xfId="0" applyFont="1" applyBorder="1" applyAlignment="1" applyProtection="1">
      <alignment vertical="center"/>
      <protection locked="0"/>
    </xf>
    <xf numFmtId="49" fontId="0" fillId="0" borderId="12" xfId="0" applyNumberFormat="1" applyBorder="1"/>
    <xf numFmtId="0" fontId="0" fillId="0" borderId="12" xfId="0" applyBorder="1"/>
    <xf numFmtId="14" fontId="0" fillId="0" borderId="12" xfId="0" applyNumberFormat="1" applyBorder="1"/>
    <xf numFmtId="49" fontId="13" fillId="0" borderId="12" xfId="0" applyNumberFormat="1" applyFont="1" applyBorder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49" fontId="9" fillId="0" borderId="12" xfId="0" applyNumberFormat="1" applyFont="1" applyBorder="1"/>
    <xf numFmtId="14" fontId="9" fillId="0" borderId="12" xfId="0" applyNumberFormat="1" applyFont="1" applyBorder="1"/>
    <xf numFmtId="0" fontId="9" fillId="0" borderId="12" xfId="0" applyFont="1" applyBorder="1" applyAlignment="1" applyProtection="1">
      <alignment vertical="center"/>
      <protection locked="0"/>
    </xf>
    <xf numFmtId="0" fontId="17" fillId="0" borderId="14" xfId="0" applyFont="1" applyBorder="1" applyAlignment="1" applyProtection="1">
      <alignment vertical="center"/>
      <protection locked="0"/>
    </xf>
    <xf numFmtId="0" fontId="13" fillId="0" borderId="12" xfId="0" applyFont="1" applyBorder="1" applyAlignment="1">
      <alignment horizontal="center" vertical="center" wrapText="1"/>
    </xf>
    <xf numFmtId="0" fontId="13" fillId="0" borderId="0" xfId="0" applyFont="1"/>
    <xf numFmtId="0" fontId="13" fillId="0" borderId="12" xfId="0" applyFont="1" applyBorder="1" applyAlignment="1" applyProtection="1">
      <alignment vertical="center"/>
      <protection locked="0"/>
    </xf>
    <xf numFmtId="0" fontId="13" fillId="0" borderId="12" xfId="0" applyFont="1" applyBorder="1" applyAlignment="1">
      <alignment horizontal="center"/>
    </xf>
    <xf numFmtId="0" fontId="13" fillId="0" borderId="12" xfId="0" applyFont="1" applyBorder="1"/>
    <xf numFmtId="14" fontId="13" fillId="0" borderId="12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13" fillId="0" borderId="2" xfId="1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9" fontId="0" fillId="0" borderId="12" xfId="1" applyFont="1" applyBorder="1" applyAlignment="1">
      <alignment horizontal="center"/>
    </xf>
    <xf numFmtId="49" fontId="20" fillId="0" borderId="12" xfId="0" applyNumberFormat="1" applyFont="1" applyBorder="1" applyAlignment="1">
      <alignment horizontal="center"/>
    </xf>
    <xf numFmtId="14" fontId="20" fillId="0" borderId="12" xfId="0" applyNumberFormat="1" applyFont="1" applyBorder="1" applyAlignment="1">
      <alignment wrapText="1"/>
    </xf>
    <xf numFmtId="0" fontId="13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center"/>
    </xf>
    <xf numFmtId="14" fontId="20" fillId="0" borderId="0" xfId="0" applyNumberFormat="1" applyFont="1" applyAlignment="1">
      <alignment wrapText="1"/>
    </xf>
    <xf numFmtId="0" fontId="13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41986B-2852-4E3C-8CE4-6846F5F8CCA1}"/>
            </a:ext>
          </a:extLst>
        </xdr:cNvPr>
        <xdr:cNvCxnSpPr/>
      </xdr:nvCxnSpPr>
      <xdr:spPr>
        <a:xfrm>
          <a:off x="685800" y="41910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17C36BE-1ECA-4655-AEBC-E7F92E7275ED}"/>
            </a:ext>
          </a:extLst>
        </xdr:cNvPr>
        <xdr:cNvCxnSpPr/>
      </xdr:nvCxnSpPr>
      <xdr:spPr>
        <a:xfrm>
          <a:off x="4591050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14DB567-1B69-49BE-A72B-490238F32FB9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D97D184-621F-4A03-9842-6191BE9FE863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A7437BC-BD59-4D2C-8E19-17D8CEAF6410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D0C079D-7840-43B5-8D31-A2102F0439DA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D683D9C-913A-4D81-A857-70A195C029B9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5E460A2-A7B2-402A-80D5-55A938672B39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0225EF6-A2D6-40AF-8DE6-5F8A20D0CD03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9AD96C1-1083-4803-9214-83B2DE4EA4D5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DF9C017-B0ED-43B5-B0A2-21E2083E36EF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4D3D714-4DD7-456C-8772-CAED9E49333B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5B23A40-198A-454F-B450-73C89D39E2E7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6198646-85F6-4B94-AE5C-98931397EB43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36F3376-0A99-4607-9ACC-991668E2FB99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18C0549-F2C9-47FC-9D85-DDC735E9DE66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9DC0174-383F-45D0-BA2C-1B8E930D5225}"/>
            </a:ext>
          </a:extLst>
        </xdr:cNvPr>
        <xdr:cNvCxnSpPr/>
      </xdr:nvCxnSpPr>
      <xdr:spPr>
        <a:xfrm>
          <a:off x="1485900" y="361950"/>
          <a:ext cx="10382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597B292-6D39-4450-8CD5-9F2CA3A4EE09}"/>
            </a:ext>
          </a:extLst>
        </xdr:cNvPr>
        <xdr:cNvCxnSpPr/>
      </xdr:nvCxnSpPr>
      <xdr:spPr>
        <a:xfrm>
          <a:off x="6810375" y="361950"/>
          <a:ext cx="1371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A40FC-310E-4C24-9D15-0CD077D565AC}">
  <sheetPr codeName="Sheet1"/>
  <dimension ref="A1:K72"/>
  <sheetViews>
    <sheetView tabSelected="1" topLeftCell="A3" workbookViewId="0">
      <selection activeCell="L13" sqref="L13:L70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66" t="s">
        <v>0</v>
      </c>
      <c r="B1" s="66"/>
      <c r="C1" s="66"/>
      <c r="E1" s="67" t="s">
        <v>2</v>
      </c>
      <c r="F1" s="67"/>
      <c r="G1" s="67"/>
      <c r="H1" s="67"/>
      <c r="I1" s="67"/>
      <c r="J1" s="67"/>
      <c r="K1" s="67"/>
    </row>
    <row r="2" spans="1:11" ht="18.75" customHeight="1" x14ac:dyDescent="0.2">
      <c r="A2" s="68" t="s">
        <v>1</v>
      </c>
      <c r="B2" s="68"/>
      <c r="C2" s="68"/>
      <c r="E2" s="67" t="s">
        <v>3</v>
      </c>
      <c r="F2" s="67"/>
      <c r="G2" s="67"/>
      <c r="H2" s="67"/>
      <c r="I2" s="67"/>
      <c r="J2" s="67"/>
      <c r="K2" s="67"/>
    </row>
    <row r="3" spans="1:11" ht="18.75" customHeight="1" x14ac:dyDescent="0.2">
      <c r="A3" s="1"/>
    </row>
    <row r="5" spans="1:11" ht="18.75" customHeight="1" x14ac:dyDescent="0.2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18.75" customHeight="1" x14ac:dyDescent="0.2">
      <c r="A6" s="57" t="s">
        <v>91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18.75" customHeight="1" x14ac:dyDescent="0.2">
      <c r="A7" s="57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10" spans="1:11" ht="18.75" customHeight="1" x14ac:dyDescent="0.2">
      <c r="A10" s="58" t="s">
        <v>5</v>
      </c>
      <c r="B10" s="60" t="s">
        <v>6</v>
      </c>
      <c r="C10" s="60" t="s">
        <v>7</v>
      </c>
      <c r="D10" s="60" t="s">
        <v>8</v>
      </c>
      <c r="E10" s="2" t="s">
        <v>9</v>
      </c>
      <c r="F10" s="2" t="s">
        <v>9</v>
      </c>
      <c r="G10" s="2" t="s">
        <v>9</v>
      </c>
      <c r="H10" s="62" t="s">
        <v>13</v>
      </c>
      <c r="I10" s="63"/>
      <c r="J10" s="62" t="s">
        <v>13</v>
      </c>
      <c r="K10" s="63"/>
    </row>
    <row r="11" spans="1:11" ht="33.75" customHeight="1" x14ac:dyDescent="0.2">
      <c r="A11" s="59"/>
      <c r="B11" s="61"/>
      <c r="C11" s="61"/>
      <c r="D11" s="61"/>
      <c r="E11" s="3" t="s">
        <v>10</v>
      </c>
      <c r="F11" s="3" t="s">
        <v>11</v>
      </c>
      <c r="G11" s="3" t="s">
        <v>12</v>
      </c>
      <c r="H11" s="64" t="s">
        <v>14</v>
      </c>
      <c r="I11" s="65"/>
      <c r="J11" s="64" t="s">
        <v>30</v>
      </c>
      <c r="K11" s="65"/>
    </row>
    <row r="12" spans="1:11" ht="18.75" customHeight="1" x14ac:dyDescent="0.2">
      <c r="A12" s="59"/>
      <c r="B12" s="61"/>
      <c r="C12" s="61"/>
      <c r="D12" s="61"/>
      <c r="E12" s="6"/>
      <c r="F12" s="6"/>
      <c r="G12" s="6"/>
      <c r="H12" s="2" t="s">
        <v>9</v>
      </c>
      <c r="I12" s="2" t="s">
        <v>15</v>
      </c>
      <c r="J12" s="2" t="s">
        <v>9</v>
      </c>
      <c r="K12" s="2" t="s">
        <v>15</v>
      </c>
    </row>
    <row r="13" spans="1:11" ht="15.75" x14ac:dyDescent="0.25">
      <c r="A13" s="22" t="s">
        <v>84</v>
      </c>
      <c r="B13" s="16" t="s">
        <v>150</v>
      </c>
      <c r="C13" s="14" t="s">
        <v>92</v>
      </c>
      <c r="D13" s="15">
        <v>37384</v>
      </c>
      <c r="E13" s="14">
        <v>80</v>
      </c>
      <c r="F13" s="7">
        <v>90</v>
      </c>
      <c r="G13" s="7">
        <v>90</v>
      </c>
      <c r="H13" s="7">
        <v>90</v>
      </c>
      <c r="I13" s="12" t="str">
        <f t="shared" ref="I13:K70" si="0">IF(H13&gt;=90,"Xuất sắc",IF(H13&gt;=80,"Tốt", IF(H13&gt;=65,"Khá",IF(H13&gt;=50,"Trung bình", IF(H13&gt;=35, "Yếu", "Kém")))))</f>
        <v>Xuất sắc</v>
      </c>
      <c r="J13" s="7">
        <v>90</v>
      </c>
      <c r="K13" s="12" t="str">
        <f t="shared" si="0"/>
        <v>Xuất sắc</v>
      </c>
    </row>
    <row r="14" spans="1:11" ht="15.75" x14ac:dyDescent="0.25">
      <c r="A14" s="22" t="s">
        <v>85</v>
      </c>
      <c r="B14" s="16" t="s">
        <v>151</v>
      </c>
      <c r="C14" s="14" t="s">
        <v>93</v>
      </c>
      <c r="D14" s="15">
        <v>37512</v>
      </c>
      <c r="E14" s="14">
        <v>80</v>
      </c>
      <c r="F14" s="7">
        <v>80</v>
      </c>
      <c r="G14" s="7">
        <v>80</v>
      </c>
      <c r="H14" s="7">
        <v>80</v>
      </c>
      <c r="I14" s="12" t="str">
        <f t="shared" si="0"/>
        <v>Tốt</v>
      </c>
      <c r="J14" s="7">
        <v>80</v>
      </c>
      <c r="K14" s="12" t="str">
        <f t="shared" si="0"/>
        <v>Tốt</v>
      </c>
    </row>
    <row r="15" spans="1:11" ht="15.75" x14ac:dyDescent="0.25">
      <c r="A15" s="22" t="s">
        <v>86</v>
      </c>
      <c r="B15" s="16" t="s">
        <v>152</v>
      </c>
      <c r="C15" s="14" t="s">
        <v>94</v>
      </c>
      <c r="D15" s="15">
        <v>37340</v>
      </c>
      <c r="E15" s="14">
        <v>90</v>
      </c>
      <c r="F15" s="7">
        <v>90</v>
      </c>
      <c r="G15" s="7">
        <v>90</v>
      </c>
      <c r="H15" s="7">
        <v>90</v>
      </c>
      <c r="I15" s="12" t="str">
        <f t="shared" si="0"/>
        <v>Xuất sắc</v>
      </c>
      <c r="J15" s="7">
        <v>90</v>
      </c>
      <c r="K15" s="12" t="str">
        <f t="shared" si="0"/>
        <v>Xuất sắc</v>
      </c>
    </row>
    <row r="16" spans="1:11" ht="15.75" x14ac:dyDescent="0.25">
      <c r="A16" s="22" t="s">
        <v>87</v>
      </c>
      <c r="B16" s="16" t="s">
        <v>153</v>
      </c>
      <c r="C16" s="14" t="s">
        <v>95</v>
      </c>
      <c r="D16" s="15">
        <v>37512</v>
      </c>
      <c r="E16" s="14">
        <v>70</v>
      </c>
      <c r="F16" s="7">
        <v>90</v>
      </c>
      <c r="G16" s="7">
        <v>90</v>
      </c>
      <c r="H16" s="7">
        <v>90</v>
      </c>
      <c r="I16" s="12" t="str">
        <f t="shared" si="0"/>
        <v>Xuất sắc</v>
      </c>
      <c r="J16" s="7">
        <v>90</v>
      </c>
      <c r="K16" s="12" t="str">
        <f t="shared" si="0"/>
        <v>Xuất sắc</v>
      </c>
    </row>
    <row r="17" spans="1:11" ht="15.75" x14ac:dyDescent="0.25">
      <c r="A17" s="22" t="s">
        <v>88</v>
      </c>
      <c r="B17" s="16" t="s">
        <v>154</v>
      </c>
      <c r="C17" s="14" t="s">
        <v>96</v>
      </c>
      <c r="D17" s="15">
        <v>37268</v>
      </c>
      <c r="E17" s="14">
        <v>80</v>
      </c>
      <c r="F17" s="7">
        <v>90</v>
      </c>
      <c r="G17" s="7">
        <v>90</v>
      </c>
      <c r="H17" s="7">
        <v>90</v>
      </c>
      <c r="I17" s="12" t="str">
        <f t="shared" si="0"/>
        <v>Xuất sắc</v>
      </c>
      <c r="J17" s="7">
        <v>90</v>
      </c>
      <c r="K17" s="12" t="str">
        <f t="shared" si="0"/>
        <v>Xuất sắc</v>
      </c>
    </row>
    <row r="18" spans="1:11" ht="15.75" x14ac:dyDescent="0.25">
      <c r="A18" s="22" t="s">
        <v>31</v>
      </c>
      <c r="B18" s="16" t="s">
        <v>155</v>
      </c>
      <c r="C18" s="14" t="s">
        <v>97</v>
      </c>
      <c r="D18" s="15">
        <v>37407</v>
      </c>
      <c r="E18" s="14">
        <v>90</v>
      </c>
      <c r="F18" s="7">
        <v>90</v>
      </c>
      <c r="G18" s="7">
        <v>90</v>
      </c>
      <c r="H18" s="7">
        <v>90</v>
      </c>
      <c r="I18" s="12" t="str">
        <f t="shared" si="0"/>
        <v>Xuất sắc</v>
      </c>
      <c r="J18" s="7">
        <v>90</v>
      </c>
      <c r="K18" s="12" t="str">
        <f t="shared" si="0"/>
        <v>Xuất sắc</v>
      </c>
    </row>
    <row r="19" spans="1:11" ht="15.75" x14ac:dyDescent="0.25">
      <c r="A19" s="22" t="s">
        <v>32</v>
      </c>
      <c r="B19" s="16" t="s">
        <v>156</v>
      </c>
      <c r="C19" s="14" t="s">
        <v>98</v>
      </c>
      <c r="D19" s="15">
        <v>37565</v>
      </c>
      <c r="E19" s="14">
        <v>70</v>
      </c>
      <c r="F19" s="7">
        <v>67</v>
      </c>
      <c r="G19" s="7">
        <v>67</v>
      </c>
      <c r="H19" s="7">
        <v>67</v>
      </c>
      <c r="I19" s="12" t="str">
        <f t="shared" si="0"/>
        <v>Khá</v>
      </c>
      <c r="J19" s="7">
        <v>67</v>
      </c>
      <c r="K19" s="12" t="str">
        <f t="shared" si="0"/>
        <v>Khá</v>
      </c>
    </row>
    <row r="20" spans="1:11" ht="15.75" x14ac:dyDescent="0.25">
      <c r="A20" s="22" t="s">
        <v>33</v>
      </c>
      <c r="B20" s="16" t="s">
        <v>157</v>
      </c>
      <c r="C20" s="14" t="s">
        <v>99</v>
      </c>
      <c r="D20" s="15">
        <v>37308</v>
      </c>
      <c r="E20" s="14">
        <v>90</v>
      </c>
      <c r="F20" s="7">
        <v>90</v>
      </c>
      <c r="G20" s="7">
        <v>90</v>
      </c>
      <c r="H20" s="7">
        <v>90</v>
      </c>
      <c r="I20" s="12" t="str">
        <f t="shared" si="0"/>
        <v>Xuất sắc</v>
      </c>
      <c r="J20" s="7">
        <v>90</v>
      </c>
      <c r="K20" s="12" t="str">
        <f t="shared" si="0"/>
        <v>Xuất sắc</v>
      </c>
    </row>
    <row r="21" spans="1:11" ht="15.75" x14ac:dyDescent="0.25">
      <c r="A21" s="22" t="s">
        <v>34</v>
      </c>
      <c r="B21" s="16" t="s">
        <v>158</v>
      </c>
      <c r="C21" s="14" t="s">
        <v>100</v>
      </c>
      <c r="D21" s="15">
        <v>37369</v>
      </c>
      <c r="E21" s="14">
        <v>90</v>
      </c>
      <c r="F21" s="7">
        <v>90</v>
      </c>
      <c r="G21" s="7">
        <v>90</v>
      </c>
      <c r="H21" s="7">
        <v>90</v>
      </c>
      <c r="I21" s="12" t="str">
        <f t="shared" si="0"/>
        <v>Xuất sắc</v>
      </c>
      <c r="J21" s="7">
        <v>90</v>
      </c>
      <c r="K21" s="12" t="str">
        <f t="shared" si="0"/>
        <v>Xuất sắc</v>
      </c>
    </row>
    <row r="22" spans="1:11" ht="15.75" x14ac:dyDescent="0.25">
      <c r="A22" s="22" t="s">
        <v>35</v>
      </c>
      <c r="B22" s="16" t="s">
        <v>159</v>
      </c>
      <c r="C22" s="14" t="s">
        <v>101</v>
      </c>
      <c r="D22" s="15">
        <v>37443</v>
      </c>
      <c r="E22" s="14">
        <v>70</v>
      </c>
      <c r="F22" s="7">
        <v>70</v>
      </c>
      <c r="G22" s="7">
        <v>70</v>
      </c>
      <c r="H22" s="7">
        <v>70</v>
      </c>
      <c r="I22" s="12" t="str">
        <f t="shared" si="0"/>
        <v>Khá</v>
      </c>
      <c r="J22" s="7">
        <v>70</v>
      </c>
      <c r="K22" s="12" t="str">
        <f t="shared" si="0"/>
        <v>Khá</v>
      </c>
    </row>
    <row r="23" spans="1:11" ht="15.75" x14ac:dyDescent="0.25">
      <c r="A23" s="22" t="s">
        <v>36</v>
      </c>
      <c r="B23" s="16" t="s">
        <v>160</v>
      </c>
      <c r="C23" s="14" t="s">
        <v>102</v>
      </c>
      <c r="D23" s="15">
        <v>37560</v>
      </c>
      <c r="E23" s="14">
        <v>90</v>
      </c>
      <c r="F23" s="7">
        <v>90</v>
      </c>
      <c r="G23" s="7">
        <v>90</v>
      </c>
      <c r="H23" s="7">
        <v>90</v>
      </c>
      <c r="I23" s="12" t="str">
        <f t="shared" si="0"/>
        <v>Xuất sắc</v>
      </c>
      <c r="J23" s="7">
        <v>90</v>
      </c>
      <c r="K23" s="12" t="str">
        <f t="shared" si="0"/>
        <v>Xuất sắc</v>
      </c>
    </row>
    <row r="24" spans="1:11" ht="15.75" x14ac:dyDescent="0.25">
      <c r="A24" s="22" t="s">
        <v>37</v>
      </c>
      <c r="B24" s="16" t="s">
        <v>161</v>
      </c>
      <c r="C24" s="14" t="s">
        <v>103</v>
      </c>
      <c r="D24" s="15">
        <v>37548</v>
      </c>
      <c r="E24" s="14">
        <v>80</v>
      </c>
      <c r="F24" s="7">
        <v>80</v>
      </c>
      <c r="G24" s="7">
        <v>80</v>
      </c>
      <c r="H24" s="7">
        <v>80</v>
      </c>
      <c r="I24" s="12" t="str">
        <f t="shared" si="0"/>
        <v>Tốt</v>
      </c>
      <c r="J24" s="7">
        <v>80</v>
      </c>
      <c r="K24" s="12" t="str">
        <f t="shared" si="0"/>
        <v>Tốt</v>
      </c>
    </row>
    <row r="25" spans="1:11" ht="15.75" x14ac:dyDescent="0.25">
      <c r="A25" s="22" t="s">
        <v>38</v>
      </c>
      <c r="B25" s="16" t="s">
        <v>162</v>
      </c>
      <c r="C25" s="14" t="s">
        <v>104</v>
      </c>
      <c r="D25" s="15">
        <v>37335</v>
      </c>
      <c r="E25" s="14">
        <v>82</v>
      </c>
      <c r="F25" s="7">
        <v>79</v>
      </c>
      <c r="G25" s="7">
        <v>79</v>
      </c>
      <c r="H25" s="7">
        <v>79</v>
      </c>
      <c r="I25" s="12" t="str">
        <f t="shared" si="0"/>
        <v>Khá</v>
      </c>
      <c r="J25" s="7">
        <v>79</v>
      </c>
      <c r="K25" s="12" t="str">
        <f t="shared" si="0"/>
        <v>Khá</v>
      </c>
    </row>
    <row r="26" spans="1:11" ht="15.75" x14ac:dyDescent="0.25">
      <c r="A26" s="22" t="s">
        <v>39</v>
      </c>
      <c r="B26" s="16" t="s">
        <v>163</v>
      </c>
      <c r="C26" s="14" t="s">
        <v>105</v>
      </c>
      <c r="D26" s="15">
        <v>37460</v>
      </c>
      <c r="E26" s="14">
        <v>90</v>
      </c>
      <c r="F26" s="7">
        <v>90</v>
      </c>
      <c r="G26" s="7">
        <v>90</v>
      </c>
      <c r="H26" s="7">
        <v>90</v>
      </c>
      <c r="I26" s="12" t="str">
        <f t="shared" si="0"/>
        <v>Xuất sắc</v>
      </c>
      <c r="J26" s="7">
        <v>90</v>
      </c>
      <c r="K26" s="12" t="str">
        <f t="shared" si="0"/>
        <v>Xuất sắc</v>
      </c>
    </row>
    <row r="27" spans="1:11" ht="15.75" x14ac:dyDescent="0.25">
      <c r="A27" s="22" t="s">
        <v>40</v>
      </c>
      <c r="B27" s="16" t="s">
        <v>164</v>
      </c>
      <c r="C27" s="14" t="s">
        <v>106</v>
      </c>
      <c r="D27" s="15">
        <v>37578</v>
      </c>
      <c r="E27" s="14">
        <v>90</v>
      </c>
      <c r="F27" s="7">
        <v>92</v>
      </c>
      <c r="G27" s="7">
        <v>92</v>
      </c>
      <c r="H27" s="7">
        <v>92</v>
      </c>
      <c r="I27" s="12" t="str">
        <f t="shared" si="0"/>
        <v>Xuất sắc</v>
      </c>
      <c r="J27" s="7">
        <v>92</v>
      </c>
      <c r="K27" s="12" t="str">
        <f t="shared" si="0"/>
        <v>Xuất sắc</v>
      </c>
    </row>
    <row r="28" spans="1:11" ht="15.75" x14ac:dyDescent="0.25">
      <c r="A28" s="22" t="s">
        <v>41</v>
      </c>
      <c r="B28" s="16" t="s">
        <v>165</v>
      </c>
      <c r="C28" s="14" t="s">
        <v>107</v>
      </c>
      <c r="D28" s="15">
        <v>37598</v>
      </c>
      <c r="E28" s="14">
        <v>80</v>
      </c>
      <c r="F28" s="7">
        <v>77</v>
      </c>
      <c r="G28" s="7">
        <v>77</v>
      </c>
      <c r="H28" s="7">
        <v>77</v>
      </c>
      <c r="I28" s="12" t="str">
        <f t="shared" si="0"/>
        <v>Khá</v>
      </c>
      <c r="J28" s="7">
        <v>77</v>
      </c>
      <c r="K28" s="12" t="str">
        <f t="shared" si="0"/>
        <v>Khá</v>
      </c>
    </row>
    <row r="29" spans="1:11" ht="15.75" x14ac:dyDescent="0.25">
      <c r="A29" s="22" t="s">
        <v>42</v>
      </c>
      <c r="B29" s="16" t="s">
        <v>166</v>
      </c>
      <c r="C29" s="14" t="s">
        <v>108</v>
      </c>
      <c r="D29" s="15">
        <v>37310</v>
      </c>
      <c r="E29" s="14">
        <v>90</v>
      </c>
      <c r="F29" s="7">
        <v>90</v>
      </c>
      <c r="G29" s="7">
        <v>90</v>
      </c>
      <c r="H29" s="7">
        <v>90</v>
      </c>
      <c r="I29" s="12" t="str">
        <f t="shared" si="0"/>
        <v>Xuất sắc</v>
      </c>
      <c r="J29" s="7">
        <v>90</v>
      </c>
      <c r="K29" s="12" t="str">
        <f t="shared" si="0"/>
        <v>Xuất sắc</v>
      </c>
    </row>
    <row r="30" spans="1:11" ht="15.75" x14ac:dyDescent="0.25">
      <c r="A30" s="22" t="s">
        <v>43</v>
      </c>
      <c r="B30" s="16" t="s">
        <v>167</v>
      </c>
      <c r="C30" s="14" t="s">
        <v>109</v>
      </c>
      <c r="D30" s="15">
        <v>37388</v>
      </c>
      <c r="E30" s="14">
        <v>90</v>
      </c>
      <c r="F30" s="7">
        <v>90</v>
      </c>
      <c r="G30" s="7">
        <v>90</v>
      </c>
      <c r="H30" s="7">
        <v>90</v>
      </c>
      <c r="I30" s="12" t="str">
        <f t="shared" si="0"/>
        <v>Xuất sắc</v>
      </c>
      <c r="J30" s="7">
        <v>90</v>
      </c>
      <c r="K30" s="12" t="str">
        <f t="shared" si="0"/>
        <v>Xuất sắc</v>
      </c>
    </row>
    <row r="31" spans="1:11" ht="15.75" x14ac:dyDescent="0.25">
      <c r="A31" s="22" t="s">
        <v>44</v>
      </c>
      <c r="B31" s="16" t="s">
        <v>168</v>
      </c>
      <c r="C31" s="14" t="s">
        <v>110</v>
      </c>
      <c r="D31" s="15">
        <v>37489</v>
      </c>
      <c r="E31" s="14">
        <v>80</v>
      </c>
      <c r="F31" s="7">
        <v>80</v>
      </c>
      <c r="G31" s="7">
        <v>80</v>
      </c>
      <c r="H31" s="7">
        <v>80</v>
      </c>
      <c r="I31" s="12" t="str">
        <f t="shared" si="0"/>
        <v>Tốt</v>
      </c>
      <c r="J31" s="7">
        <v>80</v>
      </c>
      <c r="K31" s="12" t="str">
        <f t="shared" si="0"/>
        <v>Tốt</v>
      </c>
    </row>
    <row r="32" spans="1:11" ht="15.75" x14ac:dyDescent="0.25">
      <c r="A32" s="22" t="s">
        <v>45</v>
      </c>
      <c r="B32" s="16" t="s">
        <v>169</v>
      </c>
      <c r="C32" s="14" t="s">
        <v>111</v>
      </c>
      <c r="D32" s="15">
        <v>37566</v>
      </c>
      <c r="E32" s="14">
        <v>90</v>
      </c>
      <c r="F32" s="7">
        <v>90</v>
      </c>
      <c r="G32" s="7">
        <v>90</v>
      </c>
      <c r="H32" s="7">
        <v>90</v>
      </c>
      <c r="I32" s="12" t="str">
        <f t="shared" si="0"/>
        <v>Xuất sắc</v>
      </c>
      <c r="J32" s="7">
        <v>90</v>
      </c>
      <c r="K32" s="12" t="str">
        <f t="shared" si="0"/>
        <v>Xuất sắc</v>
      </c>
    </row>
    <row r="33" spans="1:11" ht="15.75" x14ac:dyDescent="0.25">
      <c r="A33" s="22" t="s">
        <v>46</v>
      </c>
      <c r="B33" s="16" t="s">
        <v>170</v>
      </c>
      <c r="C33" s="14" t="s">
        <v>112</v>
      </c>
      <c r="D33" s="15">
        <v>37592</v>
      </c>
      <c r="E33" s="14">
        <v>80</v>
      </c>
      <c r="F33" s="7">
        <v>80</v>
      </c>
      <c r="G33" s="7">
        <v>80</v>
      </c>
      <c r="H33" s="7">
        <v>80</v>
      </c>
      <c r="I33" s="12" t="str">
        <f t="shared" si="0"/>
        <v>Tốt</v>
      </c>
      <c r="J33" s="7">
        <v>80</v>
      </c>
      <c r="K33" s="12" t="str">
        <f t="shared" si="0"/>
        <v>Tốt</v>
      </c>
    </row>
    <row r="34" spans="1:11" ht="15.75" x14ac:dyDescent="0.25">
      <c r="A34" s="22" t="s">
        <v>47</v>
      </c>
      <c r="B34" s="16" t="s">
        <v>171</v>
      </c>
      <c r="C34" s="14" t="s">
        <v>113</v>
      </c>
      <c r="D34" s="15">
        <v>37587</v>
      </c>
      <c r="E34" s="14">
        <v>80</v>
      </c>
      <c r="F34" s="7">
        <v>80</v>
      </c>
      <c r="G34" s="7">
        <v>80</v>
      </c>
      <c r="H34" s="7">
        <v>80</v>
      </c>
      <c r="I34" s="12" t="str">
        <f t="shared" si="0"/>
        <v>Tốt</v>
      </c>
      <c r="J34" s="7">
        <v>80</v>
      </c>
      <c r="K34" s="12" t="str">
        <f t="shared" si="0"/>
        <v>Tốt</v>
      </c>
    </row>
    <row r="35" spans="1:11" ht="15.75" x14ac:dyDescent="0.25">
      <c r="A35" s="22" t="s">
        <v>48</v>
      </c>
      <c r="B35" s="16" t="s">
        <v>172</v>
      </c>
      <c r="C35" s="14" t="s">
        <v>114</v>
      </c>
      <c r="D35" s="15">
        <v>37378</v>
      </c>
      <c r="E35" s="14">
        <v>90</v>
      </c>
      <c r="F35" s="7">
        <v>90</v>
      </c>
      <c r="G35" s="7">
        <v>90</v>
      </c>
      <c r="H35" s="7">
        <v>90</v>
      </c>
      <c r="I35" s="12" t="str">
        <f t="shared" si="0"/>
        <v>Xuất sắc</v>
      </c>
      <c r="J35" s="7">
        <v>90</v>
      </c>
      <c r="K35" s="12" t="str">
        <f t="shared" si="0"/>
        <v>Xuất sắc</v>
      </c>
    </row>
    <row r="36" spans="1:11" ht="15.75" x14ac:dyDescent="0.25">
      <c r="A36" s="22" t="s">
        <v>49</v>
      </c>
      <c r="B36" s="16" t="s">
        <v>173</v>
      </c>
      <c r="C36" s="14" t="s">
        <v>115</v>
      </c>
      <c r="D36" s="15">
        <v>37329</v>
      </c>
      <c r="E36" s="14">
        <v>92</v>
      </c>
      <c r="F36" s="7">
        <v>94</v>
      </c>
      <c r="G36" s="7">
        <v>94</v>
      </c>
      <c r="H36" s="7">
        <v>94</v>
      </c>
      <c r="I36" s="12" t="str">
        <f t="shared" si="0"/>
        <v>Xuất sắc</v>
      </c>
      <c r="J36" s="7">
        <v>94</v>
      </c>
      <c r="K36" s="12" t="str">
        <f t="shared" si="0"/>
        <v>Xuất sắc</v>
      </c>
    </row>
    <row r="37" spans="1:11" ht="15.75" x14ac:dyDescent="0.25">
      <c r="A37" s="22" t="s">
        <v>50</v>
      </c>
      <c r="B37" s="16" t="s">
        <v>174</v>
      </c>
      <c r="C37" s="14" t="s">
        <v>116</v>
      </c>
      <c r="D37" s="15">
        <v>37495</v>
      </c>
      <c r="E37" s="14">
        <v>90</v>
      </c>
      <c r="F37" s="7">
        <v>90</v>
      </c>
      <c r="G37" s="7">
        <v>90</v>
      </c>
      <c r="H37" s="7">
        <v>90</v>
      </c>
      <c r="I37" s="12" t="str">
        <f t="shared" si="0"/>
        <v>Xuất sắc</v>
      </c>
      <c r="J37" s="7">
        <v>90</v>
      </c>
      <c r="K37" s="12" t="str">
        <f t="shared" si="0"/>
        <v>Xuất sắc</v>
      </c>
    </row>
    <row r="38" spans="1:11" ht="15.75" x14ac:dyDescent="0.25">
      <c r="A38" s="22" t="s">
        <v>51</v>
      </c>
      <c r="B38" s="16" t="s">
        <v>175</v>
      </c>
      <c r="C38" s="14" t="s">
        <v>117</v>
      </c>
      <c r="D38" s="15">
        <v>37552</v>
      </c>
      <c r="E38" s="14">
        <v>90</v>
      </c>
      <c r="F38" s="7">
        <v>90</v>
      </c>
      <c r="G38" s="7">
        <v>90</v>
      </c>
      <c r="H38" s="7">
        <v>90</v>
      </c>
      <c r="I38" s="12" t="str">
        <f t="shared" si="0"/>
        <v>Xuất sắc</v>
      </c>
      <c r="J38" s="7">
        <v>90</v>
      </c>
      <c r="K38" s="12" t="str">
        <f t="shared" si="0"/>
        <v>Xuất sắc</v>
      </c>
    </row>
    <row r="39" spans="1:11" ht="15.75" x14ac:dyDescent="0.25">
      <c r="A39" s="22" t="s">
        <v>52</v>
      </c>
      <c r="B39" s="16" t="s">
        <v>176</v>
      </c>
      <c r="C39" s="14" t="s">
        <v>118</v>
      </c>
      <c r="D39" s="15">
        <v>37301</v>
      </c>
      <c r="E39" s="14">
        <v>90</v>
      </c>
      <c r="F39" s="7">
        <v>90</v>
      </c>
      <c r="G39" s="7">
        <v>90</v>
      </c>
      <c r="H39" s="7">
        <v>90</v>
      </c>
      <c r="I39" s="12" t="str">
        <f t="shared" si="0"/>
        <v>Xuất sắc</v>
      </c>
      <c r="J39" s="7">
        <v>90</v>
      </c>
      <c r="K39" s="12" t="str">
        <f t="shared" si="0"/>
        <v>Xuất sắc</v>
      </c>
    </row>
    <row r="40" spans="1:11" ht="15.75" x14ac:dyDescent="0.25">
      <c r="A40" s="22" t="s">
        <v>53</v>
      </c>
      <c r="B40" s="16" t="s">
        <v>177</v>
      </c>
      <c r="C40" s="14" t="s">
        <v>119</v>
      </c>
      <c r="D40" s="15">
        <v>37438</v>
      </c>
      <c r="E40" s="14">
        <v>90</v>
      </c>
      <c r="F40" s="7">
        <v>90</v>
      </c>
      <c r="G40" s="7">
        <v>90</v>
      </c>
      <c r="H40" s="7">
        <v>90</v>
      </c>
      <c r="I40" s="12" t="str">
        <f t="shared" si="0"/>
        <v>Xuất sắc</v>
      </c>
      <c r="J40" s="7">
        <v>90</v>
      </c>
      <c r="K40" s="12" t="str">
        <f t="shared" si="0"/>
        <v>Xuất sắc</v>
      </c>
    </row>
    <row r="41" spans="1:11" ht="15.75" x14ac:dyDescent="0.25">
      <c r="A41" s="22" t="s">
        <v>54</v>
      </c>
      <c r="B41" s="16" t="s">
        <v>178</v>
      </c>
      <c r="C41" s="14" t="s">
        <v>120</v>
      </c>
      <c r="D41" s="15">
        <v>37621</v>
      </c>
      <c r="E41" s="14">
        <v>80</v>
      </c>
      <c r="F41" s="7">
        <v>80</v>
      </c>
      <c r="G41" s="7">
        <v>80</v>
      </c>
      <c r="H41" s="7">
        <v>80</v>
      </c>
      <c r="I41" s="12" t="str">
        <f t="shared" si="0"/>
        <v>Tốt</v>
      </c>
      <c r="J41" s="7">
        <v>80</v>
      </c>
      <c r="K41" s="12" t="str">
        <f t="shared" si="0"/>
        <v>Tốt</v>
      </c>
    </row>
    <row r="42" spans="1:11" ht="15.75" x14ac:dyDescent="0.25">
      <c r="A42" s="22" t="s">
        <v>55</v>
      </c>
      <c r="B42" s="16" t="s">
        <v>179</v>
      </c>
      <c r="C42" s="14" t="s">
        <v>121</v>
      </c>
      <c r="D42" s="15">
        <v>37338</v>
      </c>
      <c r="E42" s="14">
        <v>80</v>
      </c>
      <c r="F42" s="7">
        <v>90</v>
      </c>
      <c r="G42" s="7">
        <v>90</v>
      </c>
      <c r="H42" s="7">
        <v>90</v>
      </c>
      <c r="I42" s="12" t="str">
        <f t="shared" si="0"/>
        <v>Xuất sắc</v>
      </c>
      <c r="J42" s="7">
        <v>90</v>
      </c>
      <c r="K42" s="12" t="str">
        <f t="shared" si="0"/>
        <v>Xuất sắc</v>
      </c>
    </row>
    <row r="43" spans="1:11" ht="15.75" x14ac:dyDescent="0.25">
      <c r="A43" s="22" t="s">
        <v>56</v>
      </c>
      <c r="B43" s="16" t="s">
        <v>180</v>
      </c>
      <c r="C43" s="14" t="s">
        <v>122</v>
      </c>
      <c r="D43" s="15">
        <v>37481</v>
      </c>
      <c r="E43" s="14">
        <v>80</v>
      </c>
      <c r="F43" s="7">
        <v>90</v>
      </c>
      <c r="G43" s="7">
        <v>90</v>
      </c>
      <c r="H43" s="7">
        <v>90</v>
      </c>
      <c r="I43" s="12" t="str">
        <f t="shared" si="0"/>
        <v>Xuất sắc</v>
      </c>
      <c r="J43" s="7">
        <v>90</v>
      </c>
      <c r="K43" s="12" t="str">
        <f t="shared" si="0"/>
        <v>Xuất sắc</v>
      </c>
    </row>
    <row r="44" spans="1:11" ht="15.75" x14ac:dyDescent="0.25">
      <c r="A44" s="22" t="s">
        <v>57</v>
      </c>
      <c r="B44" s="16" t="s">
        <v>181</v>
      </c>
      <c r="C44" s="14" t="s">
        <v>123</v>
      </c>
      <c r="D44" s="15">
        <v>37542</v>
      </c>
      <c r="E44" s="14">
        <v>67</v>
      </c>
      <c r="F44" s="7">
        <v>77</v>
      </c>
      <c r="G44" s="7">
        <v>77</v>
      </c>
      <c r="H44" s="7">
        <v>77</v>
      </c>
      <c r="I44" s="12" t="str">
        <f t="shared" si="0"/>
        <v>Khá</v>
      </c>
      <c r="J44" s="7">
        <v>77</v>
      </c>
      <c r="K44" s="12" t="str">
        <f t="shared" si="0"/>
        <v>Khá</v>
      </c>
    </row>
    <row r="45" spans="1:11" ht="15.75" x14ac:dyDescent="0.25">
      <c r="A45" s="22" t="s">
        <v>58</v>
      </c>
      <c r="B45" s="16" t="s">
        <v>182</v>
      </c>
      <c r="C45" s="14" t="s">
        <v>124</v>
      </c>
      <c r="D45" s="15">
        <v>37516</v>
      </c>
      <c r="E45" s="14">
        <v>80</v>
      </c>
      <c r="F45" s="7">
        <v>80</v>
      </c>
      <c r="G45" s="7">
        <v>80</v>
      </c>
      <c r="H45" s="7">
        <v>80</v>
      </c>
      <c r="I45" s="12" t="str">
        <f t="shared" si="0"/>
        <v>Tốt</v>
      </c>
      <c r="J45" s="7">
        <v>80</v>
      </c>
      <c r="K45" s="12" t="str">
        <f t="shared" si="0"/>
        <v>Tốt</v>
      </c>
    </row>
    <row r="46" spans="1:11" ht="15.75" x14ac:dyDescent="0.25">
      <c r="A46" s="22" t="s">
        <v>59</v>
      </c>
      <c r="B46" s="16" t="s">
        <v>183</v>
      </c>
      <c r="C46" s="14" t="s">
        <v>125</v>
      </c>
      <c r="D46" s="15">
        <v>37618</v>
      </c>
      <c r="E46" s="14">
        <v>90</v>
      </c>
      <c r="F46" s="7">
        <v>90</v>
      </c>
      <c r="G46" s="7">
        <v>90</v>
      </c>
      <c r="H46" s="7">
        <v>90</v>
      </c>
      <c r="I46" s="12" t="str">
        <f t="shared" si="0"/>
        <v>Xuất sắc</v>
      </c>
      <c r="J46" s="7">
        <v>90</v>
      </c>
      <c r="K46" s="12" t="str">
        <f t="shared" si="0"/>
        <v>Xuất sắc</v>
      </c>
    </row>
    <row r="47" spans="1:11" ht="15.75" x14ac:dyDescent="0.25">
      <c r="A47" s="22" t="s">
        <v>60</v>
      </c>
      <c r="B47" s="16" t="s">
        <v>184</v>
      </c>
      <c r="C47" s="14" t="s">
        <v>126</v>
      </c>
      <c r="D47" s="15">
        <v>37296</v>
      </c>
      <c r="E47" s="14">
        <v>77</v>
      </c>
      <c r="F47" s="7">
        <v>77</v>
      </c>
      <c r="G47" s="7">
        <v>77</v>
      </c>
      <c r="H47" s="7">
        <v>77</v>
      </c>
      <c r="I47" s="12" t="str">
        <f t="shared" si="0"/>
        <v>Khá</v>
      </c>
      <c r="J47" s="7">
        <v>77</v>
      </c>
      <c r="K47" s="12" t="str">
        <f t="shared" si="0"/>
        <v>Khá</v>
      </c>
    </row>
    <row r="48" spans="1:11" ht="15.75" x14ac:dyDescent="0.25">
      <c r="A48" s="22" t="s">
        <v>61</v>
      </c>
      <c r="B48" s="16" t="s">
        <v>185</v>
      </c>
      <c r="C48" s="14" t="s">
        <v>127</v>
      </c>
      <c r="D48" s="15">
        <v>37327</v>
      </c>
      <c r="E48" s="14">
        <v>90</v>
      </c>
      <c r="F48" s="7">
        <v>90</v>
      </c>
      <c r="G48" s="7">
        <v>90</v>
      </c>
      <c r="H48" s="7">
        <v>90</v>
      </c>
      <c r="I48" s="12" t="str">
        <f t="shared" si="0"/>
        <v>Xuất sắc</v>
      </c>
      <c r="J48" s="7">
        <v>90</v>
      </c>
      <c r="K48" s="12" t="str">
        <f t="shared" si="0"/>
        <v>Xuất sắc</v>
      </c>
    </row>
    <row r="49" spans="1:11" ht="15.75" x14ac:dyDescent="0.25">
      <c r="A49" s="22" t="s">
        <v>62</v>
      </c>
      <c r="B49" s="16" t="s">
        <v>186</v>
      </c>
      <c r="C49" s="14" t="s">
        <v>128</v>
      </c>
      <c r="D49" s="15">
        <v>37303</v>
      </c>
      <c r="E49" s="14">
        <v>80</v>
      </c>
      <c r="F49" s="7">
        <v>80</v>
      </c>
      <c r="G49" s="7">
        <v>80</v>
      </c>
      <c r="H49" s="7">
        <v>80</v>
      </c>
      <c r="I49" s="12" t="str">
        <f t="shared" si="0"/>
        <v>Tốt</v>
      </c>
      <c r="J49" s="7">
        <v>80</v>
      </c>
      <c r="K49" s="12" t="str">
        <f t="shared" si="0"/>
        <v>Tốt</v>
      </c>
    </row>
    <row r="50" spans="1:11" ht="15.75" x14ac:dyDescent="0.25">
      <c r="A50" s="22" t="s">
        <v>63</v>
      </c>
      <c r="B50" s="16" t="s">
        <v>187</v>
      </c>
      <c r="C50" s="14" t="s">
        <v>129</v>
      </c>
      <c r="D50" s="15">
        <v>37436</v>
      </c>
      <c r="E50" s="14">
        <v>80</v>
      </c>
      <c r="F50" s="7">
        <v>90</v>
      </c>
      <c r="G50" s="7">
        <v>90</v>
      </c>
      <c r="H50" s="7">
        <v>90</v>
      </c>
      <c r="I50" s="12" t="str">
        <f t="shared" si="0"/>
        <v>Xuất sắc</v>
      </c>
      <c r="J50" s="7">
        <v>90</v>
      </c>
      <c r="K50" s="12" t="str">
        <f t="shared" si="0"/>
        <v>Xuất sắc</v>
      </c>
    </row>
    <row r="51" spans="1:11" ht="15.75" x14ac:dyDescent="0.25">
      <c r="A51" s="22" t="s">
        <v>64</v>
      </c>
      <c r="B51" s="16" t="s">
        <v>188</v>
      </c>
      <c r="C51" s="14" t="s">
        <v>130</v>
      </c>
      <c r="D51" s="15">
        <v>37563</v>
      </c>
      <c r="E51" s="14">
        <v>80</v>
      </c>
      <c r="F51" s="7">
        <v>80</v>
      </c>
      <c r="G51" s="7">
        <v>80</v>
      </c>
      <c r="H51" s="7">
        <v>80</v>
      </c>
      <c r="I51" s="12" t="str">
        <f t="shared" si="0"/>
        <v>Tốt</v>
      </c>
      <c r="J51" s="7">
        <v>80</v>
      </c>
      <c r="K51" s="12" t="str">
        <f t="shared" si="0"/>
        <v>Tốt</v>
      </c>
    </row>
    <row r="52" spans="1:11" ht="15.75" x14ac:dyDescent="0.25">
      <c r="A52" s="22" t="s">
        <v>65</v>
      </c>
      <c r="B52" s="16" t="s">
        <v>189</v>
      </c>
      <c r="C52" s="14" t="s">
        <v>131</v>
      </c>
      <c r="D52" s="15">
        <v>37406</v>
      </c>
      <c r="E52" s="14">
        <v>90</v>
      </c>
      <c r="F52" s="7">
        <v>90</v>
      </c>
      <c r="G52" s="7">
        <v>90</v>
      </c>
      <c r="H52" s="7">
        <v>90</v>
      </c>
      <c r="I52" s="12" t="str">
        <f t="shared" si="0"/>
        <v>Xuất sắc</v>
      </c>
      <c r="J52" s="7">
        <v>90</v>
      </c>
      <c r="K52" s="12" t="str">
        <f t="shared" si="0"/>
        <v>Xuất sắc</v>
      </c>
    </row>
    <row r="53" spans="1:11" ht="15.75" x14ac:dyDescent="0.25">
      <c r="A53" s="22" t="s">
        <v>66</v>
      </c>
      <c r="B53" s="16" t="s">
        <v>190</v>
      </c>
      <c r="C53" s="14" t="s">
        <v>132</v>
      </c>
      <c r="D53" s="15">
        <v>37392</v>
      </c>
      <c r="E53" s="14">
        <v>92</v>
      </c>
      <c r="F53" s="7">
        <v>92</v>
      </c>
      <c r="G53" s="7">
        <v>92</v>
      </c>
      <c r="H53" s="7">
        <v>92</v>
      </c>
      <c r="I53" s="12" t="str">
        <f t="shared" si="0"/>
        <v>Xuất sắc</v>
      </c>
      <c r="J53" s="7">
        <v>92</v>
      </c>
      <c r="K53" s="12" t="str">
        <f t="shared" si="0"/>
        <v>Xuất sắc</v>
      </c>
    </row>
    <row r="54" spans="1:11" ht="15.75" x14ac:dyDescent="0.25">
      <c r="A54" s="22" t="s">
        <v>67</v>
      </c>
      <c r="B54" s="16" t="s">
        <v>191</v>
      </c>
      <c r="C54" s="14" t="s">
        <v>133</v>
      </c>
      <c r="D54" s="15">
        <v>37595</v>
      </c>
      <c r="E54" s="14">
        <v>90</v>
      </c>
      <c r="F54" s="7">
        <v>90</v>
      </c>
      <c r="G54" s="7">
        <v>90</v>
      </c>
      <c r="H54" s="7">
        <v>90</v>
      </c>
      <c r="I54" s="12" t="str">
        <f t="shared" si="0"/>
        <v>Xuất sắc</v>
      </c>
      <c r="J54" s="7">
        <v>90</v>
      </c>
      <c r="K54" s="12" t="str">
        <f t="shared" si="0"/>
        <v>Xuất sắc</v>
      </c>
    </row>
    <row r="55" spans="1:11" ht="15.75" x14ac:dyDescent="0.25">
      <c r="A55" s="22" t="s">
        <v>68</v>
      </c>
      <c r="B55" s="16" t="s">
        <v>192</v>
      </c>
      <c r="C55" s="14" t="s">
        <v>134</v>
      </c>
      <c r="D55" s="15">
        <v>37556</v>
      </c>
      <c r="E55" s="14">
        <v>80</v>
      </c>
      <c r="F55" s="7">
        <v>90</v>
      </c>
      <c r="G55" s="7">
        <v>90</v>
      </c>
      <c r="H55" s="7">
        <v>90</v>
      </c>
      <c r="I55" s="12" t="str">
        <f t="shared" si="0"/>
        <v>Xuất sắc</v>
      </c>
      <c r="J55" s="7">
        <v>90</v>
      </c>
      <c r="K55" s="12" t="str">
        <f t="shared" si="0"/>
        <v>Xuất sắc</v>
      </c>
    </row>
    <row r="56" spans="1:11" ht="15.75" x14ac:dyDescent="0.25">
      <c r="A56" s="22" t="s">
        <v>69</v>
      </c>
      <c r="B56" s="16" t="s">
        <v>193</v>
      </c>
      <c r="C56" s="14" t="s">
        <v>135</v>
      </c>
      <c r="D56" s="15">
        <v>37376</v>
      </c>
      <c r="E56" s="14">
        <v>85</v>
      </c>
      <c r="F56" s="7">
        <v>82</v>
      </c>
      <c r="G56" s="7">
        <v>82</v>
      </c>
      <c r="H56" s="7">
        <v>82</v>
      </c>
      <c r="I56" s="12" t="str">
        <f t="shared" si="0"/>
        <v>Tốt</v>
      </c>
      <c r="J56" s="7">
        <v>82</v>
      </c>
      <c r="K56" s="12" t="str">
        <f t="shared" si="0"/>
        <v>Tốt</v>
      </c>
    </row>
    <row r="57" spans="1:11" ht="15.75" x14ac:dyDescent="0.25">
      <c r="A57" s="22" t="s">
        <v>70</v>
      </c>
      <c r="B57" s="16" t="s">
        <v>194</v>
      </c>
      <c r="C57" s="14" t="s">
        <v>136</v>
      </c>
      <c r="D57" s="15">
        <v>37297</v>
      </c>
      <c r="E57" s="14">
        <v>67</v>
      </c>
      <c r="F57" s="7">
        <v>77</v>
      </c>
      <c r="G57" s="7">
        <v>77</v>
      </c>
      <c r="H57" s="7">
        <v>77</v>
      </c>
      <c r="I57" s="12" t="str">
        <f t="shared" si="0"/>
        <v>Khá</v>
      </c>
      <c r="J57" s="7">
        <v>77</v>
      </c>
      <c r="K57" s="12" t="str">
        <f t="shared" si="0"/>
        <v>Khá</v>
      </c>
    </row>
    <row r="58" spans="1:11" ht="15.75" x14ac:dyDescent="0.25">
      <c r="A58" s="22" t="s">
        <v>71</v>
      </c>
      <c r="B58" s="16" t="s">
        <v>195</v>
      </c>
      <c r="C58" s="14" t="s">
        <v>137</v>
      </c>
      <c r="D58" s="15">
        <v>37515</v>
      </c>
      <c r="E58" s="14">
        <v>90</v>
      </c>
      <c r="F58" s="7">
        <v>90</v>
      </c>
      <c r="G58" s="7">
        <v>90</v>
      </c>
      <c r="H58" s="7">
        <v>90</v>
      </c>
      <c r="I58" s="12" t="str">
        <f t="shared" si="0"/>
        <v>Xuất sắc</v>
      </c>
      <c r="J58" s="7">
        <v>90</v>
      </c>
      <c r="K58" s="12" t="str">
        <f t="shared" si="0"/>
        <v>Xuất sắc</v>
      </c>
    </row>
    <row r="59" spans="1:11" ht="15.75" x14ac:dyDescent="0.25">
      <c r="A59" s="22" t="s">
        <v>72</v>
      </c>
      <c r="B59" s="16" t="s">
        <v>196</v>
      </c>
      <c r="C59" s="14" t="s">
        <v>138</v>
      </c>
      <c r="D59" s="15">
        <v>37567</v>
      </c>
      <c r="E59" s="14">
        <v>90</v>
      </c>
      <c r="F59" s="7">
        <v>90</v>
      </c>
      <c r="G59" s="7">
        <v>90</v>
      </c>
      <c r="H59" s="7">
        <v>90</v>
      </c>
      <c r="I59" s="12" t="str">
        <f t="shared" si="0"/>
        <v>Xuất sắc</v>
      </c>
      <c r="J59" s="7">
        <v>90</v>
      </c>
      <c r="K59" s="12" t="str">
        <f t="shared" si="0"/>
        <v>Xuất sắc</v>
      </c>
    </row>
    <row r="60" spans="1:11" ht="15.75" x14ac:dyDescent="0.25">
      <c r="A60" s="22" t="s">
        <v>73</v>
      </c>
      <c r="B60" s="16" t="s">
        <v>197</v>
      </c>
      <c r="C60" s="14" t="s">
        <v>139</v>
      </c>
      <c r="D60" s="15">
        <v>37541</v>
      </c>
      <c r="E60" s="14">
        <v>77</v>
      </c>
      <c r="F60" s="7">
        <v>77</v>
      </c>
      <c r="G60" s="7">
        <v>77</v>
      </c>
      <c r="H60" s="7">
        <v>77</v>
      </c>
      <c r="I60" s="12" t="str">
        <f t="shared" si="0"/>
        <v>Khá</v>
      </c>
      <c r="J60" s="7">
        <v>77</v>
      </c>
      <c r="K60" s="12" t="str">
        <f t="shared" si="0"/>
        <v>Khá</v>
      </c>
    </row>
    <row r="61" spans="1:11" ht="15.75" x14ac:dyDescent="0.25">
      <c r="A61" s="22" t="s">
        <v>74</v>
      </c>
      <c r="B61" s="16" t="s">
        <v>198</v>
      </c>
      <c r="C61" s="14" t="s">
        <v>140</v>
      </c>
      <c r="D61" s="15">
        <v>37399</v>
      </c>
      <c r="E61" s="14">
        <v>90</v>
      </c>
      <c r="F61" s="7">
        <v>90</v>
      </c>
      <c r="G61" s="7">
        <v>90</v>
      </c>
      <c r="H61" s="7">
        <v>90</v>
      </c>
      <c r="I61" s="12" t="str">
        <f t="shared" si="0"/>
        <v>Xuất sắc</v>
      </c>
      <c r="J61" s="7">
        <v>90</v>
      </c>
      <c r="K61" s="12" t="str">
        <f t="shared" si="0"/>
        <v>Xuất sắc</v>
      </c>
    </row>
    <row r="62" spans="1:11" ht="15.75" x14ac:dyDescent="0.25">
      <c r="A62" s="22" t="s">
        <v>75</v>
      </c>
      <c r="B62" s="16" t="s">
        <v>199</v>
      </c>
      <c r="C62" s="14" t="s">
        <v>141</v>
      </c>
      <c r="D62" s="15">
        <v>37574</v>
      </c>
      <c r="E62" s="14">
        <v>80</v>
      </c>
      <c r="F62" s="7">
        <v>77</v>
      </c>
      <c r="G62" s="7">
        <v>77</v>
      </c>
      <c r="H62" s="7">
        <v>77</v>
      </c>
      <c r="I62" s="12" t="str">
        <f t="shared" si="0"/>
        <v>Khá</v>
      </c>
      <c r="J62" s="7">
        <v>77</v>
      </c>
      <c r="K62" s="12" t="str">
        <f t="shared" si="0"/>
        <v>Khá</v>
      </c>
    </row>
    <row r="63" spans="1:11" ht="15.75" x14ac:dyDescent="0.25">
      <c r="A63" s="22" t="s">
        <v>76</v>
      </c>
      <c r="B63" s="16" t="s">
        <v>200</v>
      </c>
      <c r="C63" s="14" t="s">
        <v>142</v>
      </c>
      <c r="D63" s="15">
        <v>37526</v>
      </c>
      <c r="E63" s="14">
        <v>90</v>
      </c>
      <c r="F63" s="7">
        <v>90</v>
      </c>
      <c r="G63" s="7">
        <v>90</v>
      </c>
      <c r="H63" s="7">
        <v>90</v>
      </c>
      <c r="I63" s="12" t="str">
        <f t="shared" si="0"/>
        <v>Xuất sắc</v>
      </c>
      <c r="J63" s="7">
        <v>90</v>
      </c>
      <c r="K63" s="12" t="str">
        <f t="shared" si="0"/>
        <v>Xuất sắc</v>
      </c>
    </row>
    <row r="64" spans="1:11" ht="15.75" x14ac:dyDescent="0.25">
      <c r="A64" s="22" t="s">
        <v>77</v>
      </c>
      <c r="B64" s="16" t="s">
        <v>201</v>
      </c>
      <c r="C64" s="14" t="s">
        <v>143</v>
      </c>
      <c r="D64" s="15">
        <v>37462</v>
      </c>
      <c r="E64" s="14">
        <v>90</v>
      </c>
      <c r="F64" s="7">
        <v>90</v>
      </c>
      <c r="G64" s="7">
        <v>90</v>
      </c>
      <c r="H64" s="7">
        <v>90</v>
      </c>
      <c r="I64" s="12" t="str">
        <f t="shared" si="0"/>
        <v>Xuất sắc</v>
      </c>
      <c r="J64" s="7">
        <v>90</v>
      </c>
      <c r="K64" s="12" t="str">
        <f t="shared" si="0"/>
        <v>Xuất sắc</v>
      </c>
    </row>
    <row r="65" spans="1:11" ht="15.75" x14ac:dyDescent="0.25">
      <c r="A65" s="22" t="s">
        <v>78</v>
      </c>
      <c r="B65" s="16" t="s">
        <v>202</v>
      </c>
      <c r="C65" s="14" t="s">
        <v>144</v>
      </c>
      <c r="D65" s="15">
        <v>37272</v>
      </c>
      <c r="E65" s="14">
        <v>90</v>
      </c>
      <c r="F65" s="7">
        <v>90</v>
      </c>
      <c r="G65" s="7">
        <v>90</v>
      </c>
      <c r="H65" s="7">
        <v>90</v>
      </c>
      <c r="I65" s="12" t="str">
        <f t="shared" si="0"/>
        <v>Xuất sắc</v>
      </c>
      <c r="J65" s="7">
        <v>90</v>
      </c>
      <c r="K65" s="12" t="str">
        <f t="shared" si="0"/>
        <v>Xuất sắc</v>
      </c>
    </row>
    <row r="66" spans="1:11" ht="15.75" x14ac:dyDescent="0.25">
      <c r="A66" s="22" t="s">
        <v>79</v>
      </c>
      <c r="B66" s="16" t="s">
        <v>203</v>
      </c>
      <c r="C66" s="14" t="s">
        <v>145</v>
      </c>
      <c r="D66" s="15">
        <v>37327</v>
      </c>
      <c r="E66" s="14">
        <v>80</v>
      </c>
      <c r="F66" s="7">
        <v>80</v>
      </c>
      <c r="G66" s="7">
        <v>80</v>
      </c>
      <c r="H66" s="7">
        <v>80</v>
      </c>
      <c r="I66" s="12" t="str">
        <f t="shared" si="0"/>
        <v>Tốt</v>
      </c>
      <c r="J66" s="7">
        <v>80</v>
      </c>
      <c r="K66" s="12" t="str">
        <f t="shared" si="0"/>
        <v>Tốt</v>
      </c>
    </row>
    <row r="67" spans="1:11" ht="15.75" x14ac:dyDescent="0.25">
      <c r="A67" s="22" t="s">
        <v>80</v>
      </c>
      <c r="B67" s="16" t="s">
        <v>204</v>
      </c>
      <c r="C67" s="14" t="s">
        <v>146</v>
      </c>
      <c r="D67" s="15">
        <v>37325</v>
      </c>
      <c r="E67" s="14">
        <v>80</v>
      </c>
      <c r="F67" s="7">
        <v>80</v>
      </c>
      <c r="G67" s="7">
        <v>80</v>
      </c>
      <c r="H67" s="7">
        <v>80</v>
      </c>
      <c r="I67" s="12" t="str">
        <f t="shared" si="0"/>
        <v>Tốt</v>
      </c>
      <c r="J67" s="7">
        <v>80</v>
      </c>
      <c r="K67" s="12" t="str">
        <f t="shared" si="0"/>
        <v>Tốt</v>
      </c>
    </row>
    <row r="68" spans="1:11" ht="15.75" x14ac:dyDescent="0.25">
      <c r="A68" s="22" t="s">
        <v>81</v>
      </c>
      <c r="B68" s="16" t="s">
        <v>205</v>
      </c>
      <c r="C68" s="14" t="s">
        <v>147</v>
      </c>
      <c r="D68" s="15">
        <v>37296</v>
      </c>
      <c r="E68" s="14">
        <v>90</v>
      </c>
      <c r="F68" s="7">
        <v>90</v>
      </c>
      <c r="G68" s="7">
        <v>90</v>
      </c>
      <c r="H68" s="7">
        <v>90</v>
      </c>
      <c r="I68" s="12" t="str">
        <f t="shared" si="0"/>
        <v>Xuất sắc</v>
      </c>
      <c r="J68" s="7">
        <v>90</v>
      </c>
      <c r="K68" s="12" t="str">
        <f t="shared" si="0"/>
        <v>Xuất sắc</v>
      </c>
    </row>
    <row r="69" spans="1:11" ht="15.75" x14ac:dyDescent="0.25">
      <c r="A69" s="22" t="s">
        <v>82</v>
      </c>
      <c r="B69" s="16" t="s">
        <v>206</v>
      </c>
      <c r="C69" s="14" t="s">
        <v>148</v>
      </c>
      <c r="D69" s="15">
        <v>37406</v>
      </c>
      <c r="E69" s="14">
        <v>68</v>
      </c>
      <c r="F69" s="7">
        <v>68</v>
      </c>
      <c r="G69" s="7">
        <v>68</v>
      </c>
      <c r="H69" s="7">
        <v>68</v>
      </c>
      <c r="I69" s="12" t="str">
        <f t="shared" si="0"/>
        <v>Khá</v>
      </c>
      <c r="J69" s="7">
        <v>68</v>
      </c>
      <c r="K69" s="12" t="str">
        <f t="shared" si="0"/>
        <v>Khá</v>
      </c>
    </row>
    <row r="70" spans="1:11" ht="15.75" x14ac:dyDescent="0.25">
      <c r="A70" s="22" t="s">
        <v>83</v>
      </c>
      <c r="B70" s="16" t="s">
        <v>207</v>
      </c>
      <c r="C70" s="14" t="s">
        <v>149</v>
      </c>
      <c r="D70" s="15">
        <v>37314</v>
      </c>
      <c r="E70" s="14">
        <v>80</v>
      </c>
      <c r="F70" s="7">
        <v>80</v>
      </c>
      <c r="G70" s="7">
        <v>80</v>
      </c>
      <c r="H70" s="7">
        <v>80</v>
      </c>
      <c r="I70" s="12" t="str">
        <f t="shared" si="0"/>
        <v>Tốt</v>
      </c>
      <c r="J70" s="7">
        <v>80</v>
      </c>
      <c r="K70" s="12" t="str">
        <f t="shared" si="0"/>
        <v>Tốt</v>
      </c>
    </row>
    <row r="72" spans="1:11" ht="16.5" x14ac:dyDescent="0.2">
      <c r="A72" s="56" t="s">
        <v>89</v>
      </c>
      <c r="B72" s="56"/>
      <c r="C72" s="56"/>
    </row>
  </sheetData>
  <mergeCells count="16">
    <mergeCell ref="A6:K6"/>
    <mergeCell ref="A1:C1"/>
    <mergeCell ref="E1:K1"/>
    <mergeCell ref="A2:C2"/>
    <mergeCell ref="E2:K2"/>
    <mergeCell ref="A5:K5"/>
    <mergeCell ref="A72:C72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honeticPr fontId="1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A85F-C347-4031-8072-440AD7A1C8F0}">
  <dimension ref="A1:K16"/>
  <sheetViews>
    <sheetView topLeftCell="A5" workbookViewId="0">
      <selection activeCell="D19" sqref="D19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66" t="s">
        <v>0</v>
      </c>
      <c r="B1" s="66"/>
      <c r="C1" s="66"/>
      <c r="E1" s="67" t="s">
        <v>2</v>
      </c>
      <c r="F1" s="67"/>
      <c r="G1" s="67"/>
      <c r="H1" s="67"/>
      <c r="I1" s="67"/>
      <c r="J1" s="67"/>
      <c r="K1" s="67"/>
    </row>
    <row r="2" spans="1:11" ht="18.75" customHeight="1" x14ac:dyDescent="0.2">
      <c r="A2" s="68" t="s">
        <v>1</v>
      </c>
      <c r="B2" s="68"/>
      <c r="C2" s="68"/>
      <c r="E2" s="67" t="s">
        <v>3</v>
      </c>
      <c r="F2" s="67"/>
      <c r="G2" s="67"/>
      <c r="H2" s="67"/>
      <c r="I2" s="67"/>
      <c r="J2" s="67"/>
      <c r="K2" s="67"/>
    </row>
    <row r="3" spans="1:11" ht="18.75" customHeight="1" x14ac:dyDescent="0.2">
      <c r="A3" s="1"/>
    </row>
    <row r="5" spans="1:11" ht="18.75" customHeight="1" x14ac:dyDescent="0.2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18.75" customHeight="1" x14ac:dyDescent="0.2">
      <c r="A6" s="57" t="s">
        <v>208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18.75" customHeight="1" x14ac:dyDescent="0.2">
      <c r="A7" s="57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10" spans="1:11" ht="18.75" customHeight="1" x14ac:dyDescent="0.2">
      <c r="A10" s="58" t="s">
        <v>5</v>
      </c>
      <c r="B10" s="60" t="s">
        <v>6</v>
      </c>
      <c r="C10" s="60" t="s">
        <v>7</v>
      </c>
      <c r="D10" s="60" t="s">
        <v>8</v>
      </c>
      <c r="E10" s="2" t="s">
        <v>9</v>
      </c>
      <c r="F10" s="2" t="s">
        <v>9</v>
      </c>
      <c r="G10" s="2" t="s">
        <v>9</v>
      </c>
      <c r="H10" s="62" t="s">
        <v>13</v>
      </c>
      <c r="I10" s="63"/>
      <c r="J10" s="62" t="s">
        <v>13</v>
      </c>
      <c r="K10" s="63"/>
    </row>
    <row r="11" spans="1:11" ht="33.75" customHeight="1" x14ac:dyDescent="0.2">
      <c r="A11" s="59"/>
      <c r="B11" s="61"/>
      <c r="C11" s="61"/>
      <c r="D11" s="61"/>
      <c r="E11" s="3" t="s">
        <v>10</v>
      </c>
      <c r="F11" s="3" t="s">
        <v>11</v>
      </c>
      <c r="G11" s="3" t="s">
        <v>12</v>
      </c>
      <c r="H11" s="64" t="s">
        <v>14</v>
      </c>
      <c r="I11" s="65"/>
      <c r="J11" s="64" t="s">
        <v>30</v>
      </c>
      <c r="K11" s="65"/>
    </row>
    <row r="12" spans="1:11" ht="18.75" customHeight="1" x14ac:dyDescent="0.2">
      <c r="A12" s="59"/>
      <c r="B12" s="61"/>
      <c r="C12" s="61"/>
      <c r="D12" s="61"/>
      <c r="E12" s="6"/>
      <c r="F12" s="6"/>
      <c r="G12" s="6"/>
      <c r="H12" s="2" t="s">
        <v>9</v>
      </c>
      <c r="I12" s="2" t="s">
        <v>15</v>
      </c>
      <c r="J12" s="2" t="s">
        <v>9</v>
      </c>
      <c r="K12" s="2" t="s">
        <v>15</v>
      </c>
    </row>
    <row r="13" spans="1:11" s="5" customFormat="1" ht="15" x14ac:dyDescent="0.25">
      <c r="A13" s="22" t="s">
        <v>84</v>
      </c>
      <c r="B13" s="25" t="s">
        <v>210</v>
      </c>
      <c r="C13" s="7" t="s">
        <v>211</v>
      </c>
      <c r="D13" s="26">
        <v>37446</v>
      </c>
      <c r="E13" s="7">
        <v>90</v>
      </c>
      <c r="F13" s="7">
        <v>90</v>
      </c>
      <c r="G13" s="7">
        <v>90</v>
      </c>
      <c r="H13" s="7">
        <f t="shared" ref="H13:H14" si="0">G13</f>
        <v>90</v>
      </c>
      <c r="I13" s="27" t="str">
        <f t="shared" ref="I13:I14" si="1">IF(H13&gt;=90,"Xuất sắc",IF(H13&gt;=80,"Tốt", IF(H13&gt;=65,"Khá",IF(H13&gt;=50,"Trung bình", IF(H13&gt;=35, "Yếu", "Kém")))))</f>
        <v>Xuất sắc</v>
      </c>
      <c r="J13" s="7">
        <f t="shared" ref="J13:J14" si="2">H13</f>
        <v>90</v>
      </c>
      <c r="K13" s="27" t="str">
        <f t="shared" ref="K13:K14" si="3">IF(J13&gt;=90,"Xuất sắc",IF(J13&gt;=80,"Tốt", IF(J13&gt;=65,"Khá",IF(J13&gt;=50,"Trung bình", IF(J13&gt;=35, "Yếu", "Kém")))))</f>
        <v>Xuất sắc</v>
      </c>
    </row>
    <row r="14" spans="1:11" s="5" customFormat="1" ht="15" x14ac:dyDescent="0.25">
      <c r="A14" s="22" t="s">
        <v>85</v>
      </c>
      <c r="B14" s="25" t="s">
        <v>212</v>
      </c>
      <c r="C14" s="7" t="s">
        <v>213</v>
      </c>
      <c r="D14" s="26">
        <v>37790</v>
      </c>
      <c r="E14" s="7">
        <v>90</v>
      </c>
      <c r="F14" s="7">
        <v>90</v>
      </c>
      <c r="G14" s="7">
        <v>90</v>
      </c>
      <c r="H14" s="7">
        <f t="shared" si="0"/>
        <v>90</v>
      </c>
      <c r="I14" s="27" t="str">
        <f t="shared" si="1"/>
        <v>Xuất sắc</v>
      </c>
      <c r="J14" s="7">
        <f t="shared" si="2"/>
        <v>90</v>
      </c>
      <c r="K14" s="27" t="str">
        <f t="shared" si="3"/>
        <v>Xuất sắc</v>
      </c>
    </row>
    <row r="16" spans="1:11" ht="16.5" x14ac:dyDescent="0.2">
      <c r="A16" s="56" t="s">
        <v>214</v>
      </c>
      <c r="B16" s="56"/>
      <c r="C16" s="56"/>
    </row>
  </sheetData>
  <mergeCells count="16">
    <mergeCell ref="A16:C1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72D91-EB37-42D7-95B1-6044B3604EB1}">
  <dimension ref="A1:K23"/>
  <sheetViews>
    <sheetView workbookViewId="0">
      <selection sqref="A1:XFD1048576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66" t="s">
        <v>0</v>
      </c>
      <c r="B1" s="66"/>
      <c r="C1" s="66"/>
      <c r="E1" s="67" t="s">
        <v>2</v>
      </c>
      <c r="F1" s="67"/>
      <c r="G1" s="67"/>
      <c r="H1" s="67"/>
      <c r="I1" s="67"/>
      <c r="J1" s="67"/>
      <c r="K1" s="67"/>
    </row>
    <row r="2" spans="1:11" ht="18.75" customHeight="1" x14ac:dyDescent="0.2">
      <c r="A2" s="68" t="s">
        <v>1</v>
      </c>
      <c r="B2" s="68"/>
      <c r="C2" s="68"/>
      <c r="E2" s="67" t="s">
        <v>3</v>
      </c>
      <c r="F2" s="67"/>
      <c r="G2" s="67"/>
      <c r="H2" s="67"/>
      <c r="I2" s="67"/>
      <c r="J2" s="67"/>
      <c r="K2" s="67"/>
    </row>
    <row r="3" spans="1:11" ht="18.75" customHeight="1" x14ac:dyDescent="0.2">
      <c r="A3" s="1"/>
    </row>
    <row r="5" spans="1:11" ht="18.75" customHeight="1" x14ac:dyDescent="0.2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18.75" customHeight="1" x14ac:dyDescent="0.2">
      <c r="A6" s="57" t="s">
        <v>209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18.75" customHeight="1" x14ac:dyDescent="0.2">
      <c r="A7" s="57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10" spans="1:11" ht="18.75" customHeight="1" x14ac:dyDescent="0.2">
      <c r="A10" s="58" t="s">
        <v>5</v>
      </c>
      <c r="B10" s="60" t="s">
        <v>6</v>
      </c>
      <c r="C10" s="60" t="s">
        <v>7</v>
      </c>
      <c r="D10" s="60" t="s">
        <v>8</v>
      </c>
      <c r="E10" s="2" t="s">
        <v>9</v>
      </c>
      <c r="F10" s="2" t="s">
        <v>9</v>
      </c>
      <c r="G10" s="2" t="s">
        <v>9</v>
      </c>
      <c r="H10" s="62" t="s">
        <v>13</v>
      </c>
      <c r="I10" s="63"/>
      <c r="J10" s="62" t="s">
        <v>13</v>
      </c>
      <c r="K10" s="63"/>
    </row>
    <row r="11" spans="1:11" ht="33.75" customHeight="1" x14ac:dyDescent="0.2">
      <c r="A11" s="59"/>
      <c r="B11" s="61"/>
      <c r="C11" s="61"/>
      <c r="D11" s="61"/>
      <c r="E11" s="3" t="s">
        <v>10</v>
      </c>
      <c r="F11" s="3" t="s">
        <v>11</v>
      </c>
      <c r="G11" s="3" t="s">
        <v>12</v>
      </c>
      <c r="H11" s="64" t="s">
        <v>14</v>
      </c>
      <c r="I11" s="65"/>
      <c r="J11" s="64" t="s">
        <v>30</v>
      </c>
      <c r="K11" s="65"/>
    </row>
    <row r="12" spans="1:11" ht="18.75" customHeight="1" x14ac:dyDescent="0.2">
      <c r="A12" s="59"/>
      <c r="B12" s="61"/>
      <c r="C12" s="61"/>
      <c r="D12" s="61"/>
      <c r="E12" s="6"/>
      <c r="F12" s="6"/>
      <c r="G12" s="6"/>
      <c r="H12" s="2" t="s">
        <v>9</v>
      </c>
      <c r="I12" s="2" t="s">
        <v>15</v>
      </c>
      <c r="J12" s="2" t="s">
        <v>9</v>
      </c>
      <c r="K12" s="2" t="s">
        <v>15</v>
      </c>
    </row>
    <row r="13" spans="1:11" s="5" customFormat="1" ht="18.75" customHeight="1" x14ac:dyDescent="0.25">
      <c r="A13" s="24">
        <v>1</v>
      </c>
      <c r="B13" s="25" t="s">
        <v>221</v>
      </c>
      <c r="C13" s="7" t="s">
        <v>222</v>
      </c>
      <c r="D13" s="26">
        <v>37717</v>
      </c>
      <c r="E13" s="7">
        <v>90</v>
      </c>
      <c r="F13" s="7">
        <v>90</v>
      </c>
      <c r="G13" s="7">
        <f>F13</f>
        <v>90</v>
      </c>
      <c r="H13" s="7">
        <f t="shared" ref="H13" si="0">G13</f>
        <v>90</v>
      </c>
      <c r="I13" s="27" t="str">
        <f t="shared" ref="I13" si="1">IF(H13&gt;=90,"Xuất sắc",IF(H13&gt;=80,"Tốt", IF(H13&gt;=65,"Khá",IF(H13&gt;=50,"Trung bình", IF(H13&gt;=35, "Yếu", "Kém")))))</f>
        <v>Xuất sắc</v>
      </c>
      <c r="J13" s="7">
        <f t="shared" ref="J13" si="2">H13</f>
        <v>90</v>
      </c>
      <c r="K13" s="27" t="str">
        <f t="shared" ref="K13" si="3">IF(J13&gt;=90,"Xuất sắc",IF(J13&gt;=80,"Tốt", IF(J13&gt;=65,"Khá",IF(J13&gt;=50,"Trung bình", IF(J13&gt;=35, "Yếu", "Kém")))))</f>
        <v>Xuất sắc</v>
      </c>
    </row>
    <row r="14" spans="1:11" s="5" customFormat="1" ht="15" x14ac:dyDescent="0.25">
      <c r="A14" s="22">
        <v>2</v>
      </c>
      <c r="B14" s="25" t="s">
        <v>215</v>
      </c>
      <c r="C14" s="7" t="s">
        <v>216</v>
      </c>
      <c r="D14" s="26">
        <v>37926</v>
      </c>
      <c r="E14" s="7">
        <v>90</v>
      </c>
      <c r="F14" s="7">
        <v>90</v>
      </c>
      <c r="G14" s="7">
        <v>90</v>
      </c>
      <c r="H14" s="7">
        <f t="shared" ref="H14:H16" si="4">G14</f>
        <v>90</v>
      </c>
      <c r="I14" s="27" t="str">
        <f t="shared" ref="I14:I21" si="5">IF(H14&gt;=90,"Xuất sắc",IF(H14&gt;=80,"Tốt", IF(H14&gt;=65,"Khá",IF(H14&gt;=50,"Trung bình", IF(H14&gt;=35, "Yếu", "Kém")))))</f>
        <v>Xuất sắc</v>
      </c>
      <c r="J14" s="7">
        <f t="shared" ref="J14:J16" si="6">H14</f>
        <v>90</v>
      </c>
      <c r="K14" s="27" t="str">
        <f t="shared" ref="K14:K21" si="7">IF(J14&gt;=90,"Xuất sắc",IF(J14&gt;=80,"Tốt", IF(J14&gt;=65,"Khá",IF(J14&gt;=50,"Trung bình", IF(J14&gt;=35, "Yếu", "Kém")))))</f>
        <v>Xuất sắc</v>
      </c>
    </row>
    <row r="15" spans="1:11" s="5" customFormat="1" ht="16.5" x14ac:dyDescent="0.25">
      <c r="A15" s="24">
        <v>3</v>
      </c>
      <c r="B15" s="25" t="s">
        <v>217</v>
      </c>
      <c r="C15" s="7" t="s">
        <v>218</v>
      </c>
      <c r="D15" s="26">
        <v>37790</v>
      </c>
      <c r="E15" s="7">
        <v>85</v>
      </c>
      <c r="F15" s="7">
        <v>85</v>
      </c>
      <c r="G15" s="7">
        <v>85</v>
      </c>
      <c r="H15" s="7">
        <f t="shared" si="4"/>
        <v>85</v>
      </c>
      <c r="I15" s="27" t="str">
        <f t="shared" si="5"/>
        <v>Tốt</v>
      </c>
      <c r="J15" s="7">
        <f t="shared" si="6"/>
        <v>85</v>
      </c>
      <c r="K15" s="27" t="str">
        <f t="shared" si="7"/>
        <v>Tốt</v>
      </c>
    </row>
    <row r="16" spans="1:11" s="5" customFormat="1" ht="15" x14ac:dyDescent="0.25">
      <c r="A16" s="22">
        <v>4</v>
      </c>
      <c r="B16" s="25" t="s">
        <v>219</v>
      </c>
      <c r="C16" s="7" t="s">
        <v>220</v>
      </c>
      <c r="D16" s="26">
        <v>37726</v>
      </c>
      <c r="E16" s="7">
        <v>90</v>
      </c>
      <c r="F16" s="7">
        <v>90</v>
      </c>
      <c r="G16" s="7">
        <v>90</v>
      </c>
      <c r="H16" s="7">
        <f t="shared" si="4"/>
        <v>90</v>
      </c>
      <c r="I16" s="27" t="str">
        <f t="shared" si="5"/>
        <v>Xuất sắc</v>
      </c>
      <c r="J16" s="7">
        <f t="shared" si="6"/>
        <v>90</v>
      </c>
      <c r="K16" s="27" t="str">
        <f t="shared" si="7"/>
        <v>Xuất sắc</v>
      </c>
    </row>
    <row r="17" spans="1:11" s="5" customFormat="1" ht="16.5" x14ac:dyDescent="0.25">
      <c r="A17" s="24">
        <v>5</v>
      </c>
      <c r="B17" s="25" t="s">
        <v>223</v>
      </c>
      <c r="C17" s="7" t="s">
        <v>224</v>
      </c>
      <c r="D17" s="26">
        <v>37976</v>
      </c>
      <c r="E17" s="7">
        <v>85</v>
      </c>
      <c r="F17" s="7">
        <f>E17</f>
        <v>85</v>
      </c>
      <c r="G17" s="7">
        <v>85</v>
      </c>
      <c r="H17" s="7">
        <f>G17</f>
        <v>85</v>
      </c>
      <c r="I17" s="27" t="str">
        <f t="shared" si="5"/>
        <v>Tốt</v>
      </c>
      <c r="J17" s="7">
        <f>H17</f>
        <v>85</v>
      </c>
      <c r="K17" s="27" t="str">
        <f t="shared" si="7"/>
        <v>Tốt</v>
      </c>
    </row>
    <row r="18" spans="1:11" s="5" customFormat="1" ht="15" x14ac:dyDescent="0.25">
      <c r="A18" s="22">
        <v>6</v>
      </c>
      <c r="B18" s="25" t="s">
        <v>225</v>
      </c>
      <c r="C18" s="7" t="s">
        <v>226</v>
      </c>
      <c r="D18" s="26">
        <v>37816</v>
      </c>
      <c r="E18" s="7">
        <v>90</v>
      </c>
      <c r="F18" s="7">
        <v>90</v>
      </c>
      <c r="G18" s="7">
        <v>90</v>
      </c>
      <c r="H18" s="7">
        <f t="shared" ref="H18:H21" si="8">G18</f>
        <v>90</v>
      </c>
      <c r="I18" s="27" t="str">
        <f t="shared" si="5"/>
        <v>Xuất sắc</v>
      </c>
      <c r="J18" s="7">
        <f t="shared" ref="J18:J21" si="9">H18</f>
        <v>90</v>
      </c>
      <c r="K18" s="27" t="str">
        <f t="shared" si="7"/>
        <v>Xuất sắc</v>
      </c>
    </row>
    <row r="19" spans="1:11" s="5" customFormat="1" ht="16.5" x14ac:dyDescent="0.25">
      <c r="A19" s="24">
        <v>7</v>
      </c>
      <c r="B19" s="25" t="s">
        <v>227</v>
      </c>
      <c r="C19" s="7" t="s">
        <v>228</v>
      </c>
      <c r="D19" s="26">
        <v>37784</v>
      </c>
      <c r="E19" s="7">
        <v>90</v>
      </c>
      <c r="F19" s="7">
        <v>90</v>
      </c>
      <c r="G19" s="7">
        <v>90</v>
      </c>
      <c r="H19" s="7">
        <f t="shared" si="8"/>
        <v>90</v>
      </c>
      <c r="I19" s="27" t="str">
        <f t="shared" si="5"/>
        <v>Xuất sắc</v>
      </c>
      <c r="J19" s="7">
        <f t="shared" si="9"/>
        <v>90</v>
      </c>
      <c r="K19" s="27" t="str">
        <f t="shared" si="7"/>
        <v>Xuất sắc</v>
      </c>
    </row>
    <row r="20" spans="1:11" s="5" customFormat="1" ht="15" x14ac:dyDescent="0.25">
      <c r="A20" s="22">
        <v>8</v>
      </c>
      <c r="B20" s="25" t="s">
        <v>229</v>
      </c>
      <c r="C20" s="7" t="s">
        <v>133</v>
      </c>
      <c r="D20" s="26">
        <v>37894</v>
      </c>
      <c r="E20" s="7">
        <v>90</v>
      </c>
      <c r="F20" s="7">
        <v>90</v>
      </c>
      <c r="G20" s="7">
        <v>90</v>
      </c>
      <c r="H20" s="7">
        <f t="shared" si="8"/>
        <v>90</v>
      </c>
      <c r="I20" s="27" t="str">
        <f t="shared" si="5"/>
        <v>Xuất sắc</v>
      </c>
      <c r="J20" s="7">
        <f t="shared" si="9"/>
        <v>90</v>
      </c>
      <c r="K20" s="27" t="str">
        <f t="shared" si="7"/>
        <v>Xuất sắc</v>
      </c>
    </row>
    <row r="21" spans="1:11" s="5" customFormat="1" ht="16.5" x14ac:dyDescent="0.25">
      <c r="A21" s="24">
        <v>9</v>
      </c>
      <c r="B21" s="25" t="s">
        <v>230</v>
      </c>
      <c r="C21" s="7" t="s">
        <v>231</v>
      </c>
      <c r="D21" s="26">
        <v>37952</v>
      </c>
      <c r="E21" s="7">
        <v>90</v>
      </c>
      <c r="F21" s="7">
        <v>90</v>
      </c>
      <c r="G21" s="7">
        <v>90</v>
      </c>
      <c r="H21" s="7">
        <f t="shared" si="8"/>
        <v>90</v>
      </c>
      <c r="I21" s="27" t="str">
        <f t="shared" si="5"/>
        <v>Xuất sắc</v>
      </c>
      <c r="J21" s="7">
        <f t="shared" si="9"/>
        <v>90</v>
      </c>
      <c r="K21" s="27" t="str">
        <f t="shared" si="7"/>
        <v>Xuất sắc</v>
      </c>
    </row>
    <row r="23" spans="1:11" ht="16.5" x14ac:dyDescent="0.2">
      <c r="A23" s="56" t="s">
        <v>232</v>
      </c>
      <c r="B23" s="56"/>
      <c r="C23" s="56"/>
    </row>
  </sheetData>
  <mergeCells count="16">
    <mergeCell ref="A23:C23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46FF2-E3EB-4BBC-816C-BEE1BBBDDB01}">
  <dimension ref="A1:K31"/>
  <sheetViews>
    <sheetView topLeftCell="A12" workbookViewId="0">
      <selection activeCell="A15" sqref="A1:XFD1048576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66" t="s">
        <v>0</v>
      </c>
      <c r="B1" s="66"/>
      <c r="C1" s="66"/>
      <c r="E1" s="67" t="s">
        <v>2</v>
      </c>
      <c r="F1" s="67"/>
      <c r="G1" s="67"/>
      <c r="H1" s="67"/>
      <c r="I1" s="67"/>
      <c r="J1" s="67"/>
      <c r="K1" s="67"/>
    </row>
    <row r="2" spans="1:11" ht="18.75" customHeight="1" x14ac:dyDescent="0.2">
      <c r="A2" s="68" t="s">
        <v>1</v>
      </c>
      <c r="B2" s="68"/>
      <c r="C2" s="68"/>
      <c r="E2" s="67" t="s">
        <v>3</v>
      </c>
      <c r="F2" s="67"/>
      <c r="G2" s="67"/>
      <c r="H2" s="67"/>
      <c r="I2" s="67"/>
      <c r="J2" s="67"/>
      <c r="K2" s="67"/>
    </row>
    <row r="3" spans="1:11" ht="18.75" customHeight="1" x14ac:dyDescent="0.2">
      <c r="A3" s="1"/>
    </row>
    <row r="5" spans="1:11" ht="18.75" customHeight="1" x14ac:dyDescent="0.2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18.75" customHeight="1" x14ac:dyDescent="0.2">
      <c r="A6" s="57" t="s">
        <v>268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18.75" customHeight="1" x14ac:dyDescent="0.2">
      <c r="A7" s="57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10" spans="1:11" ht="18.75" customHeight="1" x14ac:dyDescent="0.2">
      <c r="A10" s="58" t="s">
        <v>5</v>
      </c>
      <c r="B10" s="60" t="s">
        <v>6</v>
      </c>
      <c r="C10" s="60" t="s">
        <v>7</v>
      </c>
      <c r="D10" s="60" t="s">
        <v>8</v>
      </c>
      <c r="E10" s="2" t="s">
        <v>9</v>
      </c>
      <c r="F10" s="2" t="s">
        <v>9</v>
      </c>
      <c r="G10" s="2" t="s">
        <v>9</v>
      </c>
      <c r="H10" s="62" t="s">
        <v>13</v>
      </c>
      <c r="I10" s="63"/>
      <c r="J10" s="62" t="s">
        <v>13</v>
      </c>
      <c r="K10" s="63"/>
    </row>
    <row r="11" spans="1:11" ht="33.75" customHeight="1" x14ac:dyDescent="0.2">
      <c r="A11" s="59"/>
      <c r="B11" s="61"/>
      <c r="C11" s="61"/>
      <c r="D11" s="61"/>
      <c r="E11" s="3" t="s">
        <v>10</v>
      </c>
      <c r="F11" s="3" t="s">
        <v>11</v>
      </c>
      <c r="G11" s="3" t="s">
        <v>12</v>
      </c>
      <c r="H11" s="64" t="s">
        <v>14</v>
      </c>
      <c r="I11" s="65"/>
      <c r="J11" s="64" t="s">
        <v>30</v>
      </c>
      <c r="K11" s="65"/>
    </row>
    <row r="12" spans="1:11" ht="18.75" customHeight="1" x14ac:dyDescent="0.2">
      <c r="A12" s="59"/>
      <c r="B12" s="61"/>
      <c r="C12" s="61"/>
      <c r="D12" s="61"/>
      <c r="E12" s="6"/>
      <c r="F12" s="6"/>
      <c r="G12" s="6"/>
      <c r="H12" s="2" t="s">
        <v>9</v>
      </c>
      <c r="I12" s="2" t="s">
        <v>15</v>
      </c>
      <c r="J12" s="2" t="s">
        <v>9</v>
      </c>
      <c r="K12" s="2" t="s">
        <v>15</v>
      </c>
    </row>
    <row r="13" spans="1:11" s="5" customFormat="1" ht="18.75" customHeight="1" x14ac:dyDescent="0.25">
      <c r="A13" s="24">
        <v>1</v>
      </c>
      <c r="B13" s="18" t="s">
        <v>233</v>
      </c>
      <c r="C13" s="19" t="s">
        <v>234</v>
      </c>
      <c r="D13" s="20">
        <v>37930</v>
      </c>
      <c r="E13" s="19">
        <v>90</v>
      </c>
      <c r="F13" s="19">
        <v>90</v>
      </c>
      <c r="G13" s="19">
        <v>90</v>
      </c>
      <c r="H13" s="19">
        <f t="shared" ref="H13:H29" si="0">G13</f>
        <v>90</v>
      </c>
      <c r="I13" s="12" t="str">
        <f t="shared" ref="I13:I29" si="1">IF(H13&gt;=90,"Xuất sắc",IF(H13&gt;=80,"Tốt", IF(H13&gt;=65,"Khá",IF(H13&gt;=50,"Trung bình", IF(H13&gt;=35, "Yếu", "Kém")))))</f>
        <v>Xuất sắc</v>
      </c>
      <c r="J13" s="19">
        <f t="shared" ref="J13:J29" si="2">H13</f>
        <v>90</v>
      </c>
      <c r="K13" s="12" t="str">
        <f t="shared" ref="K13:K29" si="3">IF(J13&gt;=90,"Xuất sắc",IF(J13&gt;=80,"Tốt", IF(J13&gt;=65,"Khá",IF(J13&gt;=50,"Trung bình", IF(J13&gt;=35, "Yếu", "Kém")))))</f>
        <v>Xuất sắc</v>
      </c>
    </row>
    <row r="14" spans="1:11" s="5" customFormat="1" ht="15" x14ac:dyDescent="0.25">
      <c r="A14" s="22">
        <v>2</v>
      </c>
      <c r="B14" s="18" t="s">
        <v>235</v>
      </c>
      <c r="C14" s="19" t="s">
        <v>236</v>
      </c>
      <c r="D14" s="20">
        <v>37949</v>
      </c>
      <c r="E14" s="19">
        <v>90</v>
      </c>
      <c r="F14" s="19">
        <v>90</v>
      </c>
      <c r="G14" s="19">
        <v>90</v>
      </c>
      <c r="H14" s="19">
        <f t="shared" si="0"/>
        <v>90</v>
      </c>
      <c r="I14" s="12" t="str">
        <f t="shared" si="1"/>
        <v>Xuất sắc</v>
      </c>
      <c r="J14" s="19">
        <f t="shared" si="2"/>
        <v>90</v>
      </c>
      <c r="K14" s="12" t="str">
        <f t="shared" si="3"/>
        <v>Xuất sắc</v>
      </c>
    </row>
    <row r="15" spans="1:11" s="5" customFormat="1" ht="16.5" x14ac:dyDescent="0.25">
      <c r="A15" s="24">
        <v>3</v>
      </c>
      <c r="B15" s="18" t="s">
        <v>237</v>
      </c>
      <c r="C15" s="19" t="s">
        <v>238</v>
      </c>
      <c r="D15" s="20">
        <v>37858</v>
      </c>
      <c r="E15" s="19">
        <v>92</v>
      </c>
      <c r="F15" s="19">
        <v>92</v>
      </c>
      <c r="G15" s="19">
        <v>92</v>
      </c>
      <c r="H15" s="19">
        <f t="shared" si="0"/>
        <v>92</v>
      </c>
      <c r="I15" s="12" t="str">
        <f t="shared" si="1"/>
        <v>Xuất sắc</v>
      </c>
      <c r="J15" s="19">
        <f t="shared" si="2"/>
        <v>92</v>
      </c>
      <c r="K15" s="28" t="str">
        <f t="shared" si="3"/>
        <v>Xuất sắc</v>
      </c>
    </row>
    <row r="16" spans="1:11" s="5" customFormat="1" ht="15" x14ac:dyDescent="0.25">
      <c r="A16" s="22">
        <v>4</v>
      </c>
      <c r="B16" s="18" t="s">
        <v>245</v>
      </c>
      <c r="C16" s="19" t="s">
        <v>246</v>
      </c>
      <c r="D16" s="20">
        <v>37764</v>
      </c>
      <c r="E16" s="19">
        <v>90</v>
      </c>
      <c r="F16" s="19">
        <v>90</v>
      </c>
      <c r="G16" s="19">
        <v>90</v>
      </c>
      <c r="H16" s="19">
        <f t="shared" si="0"/>
        <v>90</v>
      </c>
      <c r="I16" s="12" t="str">
        <f t="shared" si="1"/>
        <v>Xuất sắc</v>
      </c>
      <c r="J16" s="19">
        <f t="shared" si="2"/>
        <v>90</v>
      </c>
      <c r="K16" s="12" t="str">
        <f t="shared" si="3"/>
        <v>Xuất sắc</v>
      </c>
    </row>
    <row r="17" spans="1:11" s="5" customFormat="1" ht="16.5" x14ac:dyDescent="0.25">
      <c r="A17" s="24">
        <v>5</v>
      </c>
      <c r="B17" s="18" t="s">
        <v>239</v>
      </c>
      <c r="C17" s="19" t="s">
        <v>240</v>
      </c>
      <c r="D17" s="20">
        <v>37780</v>
      </c>
      <c r="E17" s="19">
        <v>90</v>
      </c>
      <c r="F17" s="19">
        <v>90</v>
      </c>
      <c r="G17" s="19">
        <v>90</v>
      </c>
      <c r="H17" s="19">
        <f t="shared" si="0"/>
        <v>90</v>
      </c>
      <c r="I17" s="12" t="str">
        <f t="shared" si="1"/>
        <v>Xuất sắc</v>
      </c>
      <c r="J17" s="19">
        <f t="shared" si="2"/>
        <v>90</v>
      </c>
      <c r="K17" s="17" t="str">
        <f t="shared" si="3"/>
        <v>Xuất sắc</v>
      </c>
    </row>
    <row r="18" spans="1:11" s="5" customFormat="1" ht="15" x14ac:dyDescent="0.25">
      <c r="A18" s="22">
        <v>6</v>
      </c>
      <c r="B18" s="18" t="s">
        <v>241</v>
      </c>
      <c r="C18" s="19" t="s">
        <v>242</v>
      </c>
      <c r="D18" s="20">
        <v>37733</v>
      </c>
      <c r="E18" s="19">
        <v>80</v>
      </c>
      <c r="F18" s="19">
        <v>90</v>
      </c>
      <c r="G18" s="19">
        <v>90</v>
      </c>
      <c r="H18" s="19">
        <f t="shared" si="0"/>
        <v>90</v>
      </c>
      <c r="I18" s="12" t="str">
        <f t="shared" si="1"/>
        <v>Xuất sắc</v>
      </c>
      <c r="J18" s="19">
        <f t="shared" si="2"/>
        <v>90</v>
      </c>
      <c r="K18" s="12" t="str">
        <f t="shared" si="3"/>
        <v>Xuất sắc</v>
      </c>
    </row>
    <row r="19" spans="1:11" s="5" customFormat="1" ht="16.5" x14ac:dyDescent="0.25">
      <c r="A19" s="24">
        <v>7</v>
      </c>
      <c r="B19" s="18" t="s">
        <v>243</v>
      </c>
      <c r="C19" s="19" t="s">
        <v>244</v>
      </c>
      <c r="D19" s="20">
        <v>37906</v>
      </c>
      <c r="E19" s="19">
        <v>90</v>
      </c>
      <c r="F19" s="19">
        <v>90</v>
      </c>
      <c r="G19" s="19">
        <v>90</v>
      </c>
      <c r="H19" s="19">
        <f t="shared" si="0"/>
        <v>90</v>
      </c>
      <c r="I19" s="12" t="str">
        <f t="shared" si="1"/>
        <v>Xuất sắc</v>
      </c>
      <c r="J19" s="19">
        <f t="shared" si="2"/>
        <v>90</v>
      </c>
      <c r="K19" s="12" t="str">
        <f t="shared" si="3"/>
        <v>Xuất sắc</v>
      </c>
    </row>
    <row r="20" spans="1:11" s="5" customFormat="1" ht="15" x14ac:dyDescent="0.25">
      <c r="A20" s="22">
        <v>8</v>
      </c>
      <c r="B20" s="18" t="s">
        <v>247</v>
      </c>
      <c r="C20" s="19" t="s">
        <v>248</v>
      </c>
      <c r="D20" s="20">
        <v>37717</v>
      </c>
      <c r="E20" s="19">
        <v>94</v>
      </c>
      <c r="F20" s="19">
        <v>92</v>
      </c>
      <c r="G20" s="19">
        <v>92</v>
      </c>
      <c r="H20" s="19">
        <f t="shared" si="0"/>
        <v>92</v>
      </c>
      <c r="I20" s="12" t="str">
        <f t="shared" si="1"/>
        <v>Xuất sắc</v>
      </c>
      <c r="J20" s="19">
        <f t="shared" si="2"/>
        <v>92</v>
      </c>
      <c r="K20" s="12" t="str">
        <f t="shared" si="3"/>
        <v>Xuất sắc</v>
      </c>
    </row>
    <row r="21" spans="1:11" s="5" customFormat="1" ht="16.5" x14ac:dyDescent="0.25">
      <c r="A21" s="24">
        <v>9</v>
      </c>
      <c r="B21" s="18" t="s">
        <v>253</v>
      </c>
      <c r="C21" s="19" t="s">
        <v>254</v>
      </c>
      <c r="D21" s="20">
        <v>37982</v>
      </c>
      <c r="E21" s="19">
        <v>90</v>
      </c>
      <c r="F21" s="19">
        <v>90</v>
      </c>
      <c r="G21" s="19">
        <v>90</v>
      </c>
      <c r="H21" s="19">
        <f t="shared" si="0"/>
        <v>90</v>
      </c>
      <c r="I21" s="12" t="str">
        <f t="shared" si="1"/>
        <v>Xuất sắc</v>
      </c>
      <c r="J21" s="19">
        <f t="shared" si="2"/>
        <v>90</v>
      </c>
      <c r="K21" s="12" t="str">
        <f t="shared" si="3"/>
        <v>Xuất sắc</v>
      </c>
    </row>
    <row r="22" spans="1:11" s="5" customFormat="1" ht="15" x14ac:dyDescent="0.25">
      <c r="A22" s="22">
        <v>10</v>
      </c>
      <c r="B22" s="18" t="s">
        <v>249</v>
      </c>
      <c r="C22" s="19" t="s">
        <v>250</v>
      </c>
      <c r="D22" s="20">
        <v>37691</v>
      </c>
      <c r="E22" s="19">
        <v>87</v>
      </c>
      <c r="F22" s="19">
        <v>92</v>
      </c>
      <c r="G22" s="19">
        <v>92</v>
      </c>
      <c r="H22" s="19">
        <f t="shared" si="0"/>
        <v>92</v>
      </c>
      <c r="I22" s="12" t="str">
        <f t="shared" si="1"/>
        <v>Xuất sắc</v>
      </c>
      <c r="J22" s="19">
        <f t="shared" si="2"/>
        <v>92</v>
      </c>
      <c r="K22" s="12" t="str">
        <f t="shared" si="3"/>
        <v>Xuất sắc</v>
      </c>
    </row>
    <row r="23" spans="1:11" s="5" customFormat="1" ht="16.5" x14ac:dyDescent="0.25">
      <c r="A23" s="24">
        <v>11</v>
      </c>
      <c r="B23" s="18" t="s">
        <v>251</v>
      </c>
      <c r="C23" s="19" t="s">
        <v>252</v>
      </c>
      <c r="D23" s="20">
        <v>37691</v>
      </c>
      <c r="E23" s="19">
        <v>90</v>
      </c>
      <c r="F23" s="19">
        <v>90</v>
      </c>
      <c r="G23" s="19">
        <v>90</v>
      </c>
      <c r="H23" s="19">
        <f t="shared" si="0"/>
        <v>90</v>
      </c>
      <c r="I23" s="12" t="str">
        <f t="shared" si="1"/>
        <v>Xuất sắc</v>
      </c>
      <c r="J23" s="19">
        <f t="shared" si="2"/>
        <v>90</v>
      </c>
      <c r="K23" s="12" t="str">
        <f t="shared" si="3"/>
        <v>Xuất sắc</v>
      </c>
    </row>
    <row r="24" spans="1:11" s="5" customFormat="1" ht="15" x14ac:dyDescent="0.25">
      <c r="A24" s="22">
        <v>12</v>
      </c>
      <c r="B24" s="18" t="s">
        <v>255</v>
      </c>
      <c r="C24" s="19" t="s">
        <v>256</v>
      </c>
      <c r="D24" s="20">
        <v>37893</v>
      </c>
      <c r="E24" s="19">
        <v>90</v>
      </c>
      <c r="F24" s="19">
        <v>90</v>
      </c>
      <c r="G24" s="19">
        <v>90</v>
      </c>
      <c r="H24" s="19">
        <f t="shared" si="0"/>
        <v>90</v>
      </c>
      <c r="I24" s="12" t="str">
        <f t="shared" si="1"/>
        <v>Xuất sắc</v>
      </c>
      <c r="J24" s="19">
        <f t="shared" si="2"/>
        <v>90</v>
      </c>
      <c r="K24" s="12" t="str">
        <f t="shared" si="3"/>
        <v>Xuất sắc</v>
      </c>
    </row>
    <row r="25" spans="1:11" s="5" customFormat="1" ht="16.5" x14ac:dyDescent="0.25">
      <c r="A25" s="24">
        <v>13</v>
      </c>
      <c r="B25" s="18" t="s">
        <v>257</v>
      </c>
      <c r="C25" s="19" t="s">
        <v>258</v>
      </c>
      <c r="D25" s="20">
        <v>37884</v>
      </c>
      <c r="E25" s="19">
        <v>90</v>
      </c>
      <c r="F25" s="19">
        <v>90</v>
      </c>
      <c r="G25" s="19">
        <v>90</v>
      </c>
      <c r="H25" s="19">
        <f t="shared" si="0"/>
        <v>90</v>
      </c>
      <c r="I25" s="12" t="str">
        <f t="shared" si="1"/>
        <v>Xuất sắc</v>
      </c>
      <c r="J25" s="19">
        <f t="shared" si="2"/>
        <v>90</v>
      </c>
      <c r="K25" s="12" t="str">
        <f t="shared" si="3"/>
        <v>Xuất sắc</v>
      </c>
    </row>
    <row r="26" spans="1:11" s="5" customFormat="1" ht="15" x14ac:dyDescent="0.25">
      <c r="A26" s="22">
        <v>14</v>
      </c>
      <c r="B26" s="18" t="s">
        <v>259</v>
      </c>
      <c r="C26" s="19" t="s">
        <v>260</v>
      </c>
      <c r="D26" s="20">
        <v>37874</v>
      </c>
      <c r="E26" s="19">
        <v>90</v>
      </c>
      <c r="F26" s="19">
        <v>90</v>
      </c>
      <c r="G26" s="19">
        <v>90</v>
      </c>
      <c r="H26" s="19">
        <f t="shared" si="0"/>
        <v>90</v>
      </c>
      <c r="I26" s="12" t="str">
        <f t="shared" si="1"/>
        <v>Xuất sắc</v>
      </c>
      <c r="J26" s="19">
        <f t="shared" si="2"/>
        <v>90</v>
      </c>
      <c r="K26" s="12" t="str">
        <f t="shared" si="3"/>
        <v>Xuất sắc</v>
      </c>
    </row>
    <row r="27" spans="1:11" s="5" customFormat="1" ht="16.5" x14ac:dyDescent="0.25">
      <c r="A27" s="24">
        <v>15</v>
      </c>
      <c r="B27" s="18" t="s">
        <v>261</v>
      </c>
      <c r="C27" s="19" t="s">
        <v>262</v>
      </c>
      <c r="D27" s="20">
        <v>37636</v>
      </c>
      <c r="E27" s="19">
        <v>90</v>
      </c>
      <c r="F27" s="19">
        <v>90</v>
      </c>
      <c r="G27" s="19">
        <v>90</v>
      </c>
      <c r="H27" s="19">
        <f t="shared" si="0"/>
        <v>90</v>
      </c>
      <c r="I27" s="12" t="str">
        <f t="shared" si="1"/>
        <v>Xuất sắc</v>
      </c>
      <c r="J27" s="19">
        <f t="shared" si="2"/>
        <v>90</v>
      </c>
      <c r="K27" s="12" t="str">
        <f t="shared" si="3"/>
        <v>Xuất sắc</v>
      </c>
    </row>
    <row r="28" spans="1:11" s="5" customFormat="1" ht="15" x14ac:dyDescent="0.25">
      <c r="A28" s="22">
        <v>16</v>
      </c>
      <c r="B28" s="18" t="s">
        <v>263</v>
      </c>
      <c r="C28" s="19" t="s">
        <v>264</v>
      </c>
      <c r="D28" s="20">
        <v>34439</v>
      </c>
      <c r="E28" s="19">
        <v>70</v>
      </c>
      <c r="F28" s="19">
        <v>80</v>
      </c>
      <c r="G28" s="19">
        <f>F28</f>
        <v>80</v>
      </c>
      <c r="H28" s="19">
        <f t="shared" si="0"/>
        <v>80</v>
      </c>
      <c r="I28" s="12" t="str">
        <f t="shared" si="1"/>
        <v>Tốt</v>
      </c>
      <c r="J28" s="19">
        <f t="shared" si="2"/>
        <v>80</v>
      </c>
      <c r="K28" s="12" t="str">
        <f t="shared" si="3"/>
        <v>Tốt</v>
      </c>
    </row>
    <row r="29" spans="1:11" s="5" customFormat="1" ht="16.5" x14ac:dyDescent="0.25">
      <c r="A29" s="24">
        <v>17</v>
      </c>
      <c r="B29" s="18" t="s">
        <v>265</v>
      </c>
      <c r="C29" s="19" t="s">
        <v>266</v>
      </c>
      <c r="D29" s="20">
        <v>34611</v>
      </c>
      <c r="E29" s="19">
        <v>80</v>
      </c>
      <c r="F29" s="19">
        <v>80</v>
      </c>
      <c r="G29" s="19">
        <v>80</v>
      </c>
      <c r="H29" s="19">
        <f t="shared" si="0"/>
        <v>80</v>
      </c>
      <c r="I29" s="12" t="str">
        <f t="shared" si="1"/>
        <v>Tốt</v>
      </c>
      <c r="J29" s="19">
        <f t="shared" si="2"/>
        <v>80</v>
      </c>
      <c r="K29" s="12" t="str">
        <f t="shared" si="3"/>
        <v>Tốt</v>
      </c>
    </row>
    <row r="31" spans="1:11" ht="16.5" x14ac:dyDescent="0.2">
      <c r="A31" s="56" t="s">
        <v>267</v>
      </c>
      <c r="B31" s="56"/>
      <c r="C31" s="56"/>
    </row>
  </sheetData>
  <mergeCells count="16">
    <mergeCell ref="A31:C31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D5F9A-D663-4F58-A43C-7BD533089EC4}">
  <dimension ref="A1:K23"/>
  <sheetViews>
    <sheetView topLeftCell="A4" workbookViewId="0">
      <selection activeCell="L20" sqref="L20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66" t="s">
        <v>0</v>
      </c>
      <c r="B1" s="66"/>
      <c r="C1" s="66"/>
      <c r="E1" s="67" t="s">
        <v>2</v>
      </c>
      <c r="F1" s="67"/>
      <c r="G1" s="67"/>
      <c r="H1" s="67"/>
      <c r="I1" s="67"/>
      <c r="J1" s="67"/>
      <c r="K1" s="67"/>
    </row>
    <row r="2" spans="1:11" ht="18.75" customHeight="1" x14ac:dyDescent="0.2">
      <c r="A2" s="68" t="s">
        <v>1</v>
      </c>
      <c r="B2" s="68"/>
      <c r="C2" s="68"/>
      <c r="E2" s="67" t="s">
        <v>3</v>
      </c>
      <c r="F2" s="67"/>
      <c r="G2" s="67"/>
      <c r="H2" s="67"/>
      <c r="I2" s="67"/>
      <c r="J2" s="67"/>
      <c r="K2" s="67"/>
    </row>
    <row r="3" spans="1:11" ht="18.75" customHeight="1" x14ac:dyDescent="0.2">
      <c r="A3" s="1"/>
    </row>
    <row r="5" spans="1:11" ht="18.75" customHeight="1" x14ac:dyDescent="0.2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18.75" customHeight="1" x14ac:dyDescent="0.2">
      <c r="A6" s="57" t="s">
        <v>316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18.75" customHeight="1" x14ac:dyDescent="0.2">
      <c r="A7" s="57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10" spans="1:11" ht="18.75" customHeight="1" x14ac:dyDescent="0.2">
      <c r="A10" s="58" t="s">
        <v>5</v>
      </c>
      <c r="B10" s="60" t="s">
        <v>6</v>
      </c>
      <c r="C10" s="60" t="s">
        <v>7</v>
      </c>
      <c r="D10" s="60" t="s">
        <v>8</v>
      </c>
      <c r="E10" s="2" t="s">
        <v>9</v>
      </c>
      <c r="F10" s="2" t="s">
        <v>9</v>
      </c>
      <c r="G10" s="2" t="s">
        <v>9</v>
      </c>
      <c r="H10" s="62" t="s">
        <v>13</v>
      </c>
      <c r="I10" s="63"/>
      <c r="J10" s="62" t="s">
        <v>13</v>
      </c>
      <c r="K10" s="63"/>
    </row>
    <row r="11" spans="1:11" ht="33.75" customHeight="1" x14ac:dyDescent="0.2">
      <c r="A11" s="59"/>
      <c r="B11" s="61"/>
      <c r="C11" s="61"/>
      <c r="D11" s="61"/>
      <c r="E11" s="3" t="s">
        <v>10</v>
      </c>
      <c r="F11" s="3" t="s">
        <v>11</v>
      </c>
      <c r="G11" s="3" t="s">
        <v>12</v>
      </c>
      <c r="H11" s="64" t="s">
        <v>14</v>
      </c>
      <c r="I11" s="65"/>
      <c r="J11" s="64" t="s">
        <v>30</v>
      </c>
      <c r="K11" s="65"/>
    </row>
    <row r="12" spans="1:11" ht="18.75" customHeight="1" x14ac:dyDescent="0.2">
      <c r="A12" s="59"/>
      <c r="B12" s="61"/>
      <c r="C12" s="61"/>
      <c r="D12" s="61"/>
      <c r="E12" s="6"/>
      <c r="F12" s="6"/>
      <c r="G12" s="6"/>
      <c r="H12" s="2" t="s">
        <v>9</v>
      </c>
      <c r="I12" s="2" t="s">
        <v>15</v>
      </c>
      <c r="J12" s="2" t="s">
        <v>9</v>
      </c>
      <c r="K12" s="2" t="s">
        <v>15</v>
      </c>
    </row>
    <row r="13" spans="1:11" s="30" customFormat="1" ht="18.75" customHeight="1" x14ac:dyDescent="0.25">
      <c r="A13" s="29">
        <v>1</v>
      </c>
      <c r="B13" s="21" t="s">
        <v>269</v>
      </c>
      <c r="C13" s="33" t="s">
        <v>270</v>
      </c>
      <c r="D13" s="34">
        <v>37978</v>
      </c>
      <c r="E13" s="33">
        <v>90</v>
      </c>
      <c r="F13" s="33">
        <v>90</v>
      </c>
      <c r="G13" s="33">
        <f t="shared" ref="G13:H20" si="0">F13</f>
        <v>90</v>
      </c>
      <c r="H13" s="33">
        <f t="shared" si="0"/>
        <v>90</v>
      </c>
      <c r="I13" s="31" t="str">
        <f t="shared" ref="I13:I21" si="1">IF(H13&gt;=90,"Xuất sắc",IF(H13&gt;=80,"Tốt", IF(H13&gt;=65,"Khá",IF(H13&gt;=50,"Trung bình", IF(H13&gt;=35, "Yếu", "Kém")))))</f>
        <v>Xuất sắc</v>
      </c>
      <c r="J13" s="33">
        <f t="shared" ref="J13:J20" si="2">H13</f>
        <v>90</v>
      </c>
      <c r="K13" s="31" t="str">
        <f t="shared" ref="K13:K21" si="3">IF(J13&gt;=90,"Xuất sắc",IF(J13&gt;=80,"Tốt", IF(J13&gt;=65,"Khá",IF(J13&gt;=50,"Trung bình", IF(J13&gt;=35, "Yếu", "Kém")))))</f>
        <v>Xuất sắc</v>
      </c>
    </row>
    <row r="14" spans="1:11" s="30" customFormat="1" ht="15.75" x14ac:dyDescent="0.25">
      <c r="A14" s="32">
        <v>2</v>
      </c>
      <c r="B14" s="21" t="s">
        <v>271</v>
      </c>
      <c r="C14" s="33" t="s">
        <v>272</v>
      </c>
      <c r="D14" s="34">
        <v>37720</v>
      </c>
      <c r="E14" s="33">
        <v>90</v>
      </c>
      <c r="F14" s="33">
        <v>90</v>
      </c>
      <c r="G14" s="33">
        <f t="shared" si="0"/>
        <v>90</v>
      </c>
      <c r="H14" s="33">
        <f t="shared" si="0"/>
        <v>90</v>
      </c>
      <c r="I14" s="31" t="str">
        <f t="shared" si="1"/>
        <v>Xuất sắc</v>
      </c>
      <c r="J14" s="33">
        <f t="shared" si="2"/>
        <v>90</v>
      </c>
      <c r="K14" s="31" t="str">
        <f t="shared" si="3"/>
        <v>Xuất sắc</v>
      </c>
    </row>
    <row r="15" spans="1:11" s="30" customFormat="1" ht="15.75" x14ac:dyDescent="0.25">
      <c r="A15" s="29">
        <v>3</v>
      </c>
      <c r="B15" s="21" t="s">
        <v>273</v>
      </c>
      <c r="C15" s="33" t="s">
        <v>274</v>
      </c>
      <c r="D15" s="34">
        <v>37812</v>
      </c>
      <c r="E15" s="33">
        <v>90</v>
      </c>
      <c r="F15" s="33">
        <v>90</v>
      </c>
      <c r="G15" s="33">
        <f t="shared" si="0"/>
        <v>90</v>
      </c>
      <c r="H15" s="33">
        <f t="shared" si="0"/>
        <v>90</v>
      </c>
      <c r="I15" s="31" t="str">
        <f t="shared" si="1"/>
        <v>Xuất sắc</v>
      </c>
      <c r="J15" s="33">
        <f t="shared" si="2"/>
        <v>90</v>
      </c>
      <c r="K15" s="31" t="str">
        <f t="shared" si="3"/>
        <v>Xuất sắc</v>
      </c>
    </row>
    <row r="16" spans="1:11" s="30" customFormat="1" ht="15.75" x14ac:dyDescent="0.25">
      <c r="A16" s="32">
        <v>4</v>
      </c>
      <c r="B16" s="21" t="s">
        <v>275</v>
      </c>
      <c r="C16" s="33" t="s">
        <v>276</v>
      </c>
      <c r="D16" s="34">
        <v>37863</v>
      </c>
      <c r="E16" s="33">
        <v>90</v>
      </c>
      <c r="F16" s="33">
        <v>90</v>
      </c>
      <c r="G16" s="33">
        <f t="shared" si="0"/>
        <v>90</v>
      </c>
      <c r="H16" s="33">
        <f t="shared" si="0"/>
        <v>90</v>
      </c>
      <c r="I16" s="31" t="str">
        <f t="shared" si="1"/>
        <v>Xuất sắc</v>
      </c>
      <c r="J16" s="33">
        <f t="shared" si="2"/>
        <v>90</v>
      </c>
      <c r="K16" s="31" t="str">
        <f t="shared" si="3"/>
        <v>Xuất sắc</v>
      </c>
    </row>
    <row r="17" spans="1:11" s="30" customFormat="1" ht="15.75" x14ac:dyDescent="0.25">
      <c r="A17" s="29">
        <v>5</v>
      </c>
      <c r="B17" s="21" t="s">
        <v>277</v>
      </c>
      <c r="C17" s="33" t="s">
        <v>109</v>
      </c>
      <c r="D17" s="34">
        <v>37758</v>
      </c>
      <c r="E17" s="33">
        <v>90</v>
      </c>
      <c r="F17" s="33">
        <v>90</v>
      </c>
      <c r="G17" s="33">
        <f t="shared" si="0"/>
        <v>90</v>
      </c>
      <c r="H17" s="33">
        <f t="shared" si="0"/>
        <v>90</v>
      </c>
      <c r="I17" s="31" t="str">
        <f t="shared" si="1"/>
        <v>Xuất sắc</v>
      </c>
      <c r="J17" s="33">
        <f t="shared" si="2"/>
        <v>90</v>
      </c>
      <c r="K17" s="31" t="str">
        <f t="shared" si="3"/>
        <v>Xuất sắc</v>
      </c>
    </row>
    <row r="18" spans="1:11" s="30" customFormat="1" ht="15.75" x14ac:dyDescent="0.25">
      <c r="A18" s="32">
        <v>6</v>
      </c>
      <c r="B18" s="21" t="s">
        <v>278</v>
      </c>
      <c r="C18" s="33" t="s">
        <v>279</v>
      </c>
      <c r="D18" s="34">
        <v>37643</v>
      </c>
      <c r="E18" s="33">
        <v>90</v>
      </c>
      <c r="F18" s="33">
        <v>90</v>
      </c>
      <c r="G18" s="33">
        <f t="shared" si="0"/>
        <v>90</v>
      </c>
      <c r="H18" s="33">
        <f t="shared" si="0"/>
        <v>90</v>
      </c>
      <c r="I18" s="31" t="str">
        <f t="shared" si="1"/>
        <v>Xuất sắc</v>
      </c>
      <c r="J18" s="33">
        <f t="shared" si="2"/>
        <v>90</v>
      </c>
      <c r="K18" s="31" t="str">
        <f t="shared" si="3"/>
        <v>Xuất sắc</v>
      </c>
    </row>
    <row r="19" spans="1:11" s="30" customFormat="1" ht="15.75" x14ac:dyDescent="0.25">
      <c r="A19" s="29">
        <v>7</v>
      </c>
      <c r="B19" s="21" t="s">
        <v>280</v>
      </c>
      <c r="C19" s="33" t="s">
        <v>281</v>
      </c>
      <c r="D19" s="34">
        <v>37786</v>
      </c>
      <c r="E19" s="33">
        <v>90</v>
      </c>
      <c r="F19" s="33">
        <v>90</v>
      </c>
      <c r="G19" s="33">
        <f t="shared" si="0"/>
        <v>90</v>
      </c>
      <c r="H19" s="33">
        <f t="shared" si="0"/>
        <v>90</v>
      </c>
      <c r="I19" s="31" t="str">
        <f t="shared" si="1"/>
        <v>Xuất sắc</v>
      </c>
      <c r="J19" s="33">
        <f t="shared" si="2"/>
        <v>90</v>
      </c>
      <c r="K19" s="31" t="str">
        <f t="shared" si="3"/>
        <v>Xuất sắc</v>
      </c>
    </row>
    <row r="20" spans="1:11" s="30" customFormat="1" ht="15.75" x14ac:dyDescent="0.25">
      <c r="A20" s="32">
        <v>8</v>
      </c>
      <c r="B20" s="21" t="s">
        <v>282</v>
      </c>
      <c r="C20" s="33" t="s">
        <v>283</v>
      </c>
      <c r="D20" s="34">
        <v>37968</v>
      </c>
      <c r="E20" s="33">
        <v>90</v>
      </c>
      <c r="F20" s="33">
        <v>90</v>
      </c>
      <c r="G20" s="33">
        <f t="shared" si="0"/>
        <v>90</v>
      </c>
      <c r="H20" s="33">
        <f t="shared" si="0"/>
        <v>90</v>
      </c>
      <c r="I20" s="31" t="str">
        <f t="shared" si="1"/>
        <v>Xuất sắc</v>
      </c>
      <c r="J20" s="33">
        <f t="shared" si="2"/>
        <v>90</v>
      </c>
      <c r="K20" s="31" t="str">
        <f t="shared" si="3"/>
        <v>Xuất sắc</v>
      </c>
    </row>
    <row r="21" spans="1:11" ht="18.75" customHeight="1" x14ac:dyDescent="0.25">
      <c r="A21" s="29">
        <v>9</v>
      </c>
      <c r="B21" s="50" t="s">
        <v>381</v>
      </c>
      <c r="C21" s="33" t="s">
        <v>382</v>
      </c>
      <c r="D21" s="51">
        <v>37736</v>
      </c>
      <c r="E21" s="33">
        <v>90</v>
      </c>
      <c r="F21" s="33">
        <v>90</v>
      </c>
      <c r="G21" s="33">
        <v>90</v>
      </c>
      <c r="H21" s="33">
        <v>90</v>
      </c>
      <c r="I21" s="31" t="str">
        <f t="shared" si="1"/>
        <v>Xuất sắc</v>
      </c>
      <c r="J21" s="33">
        <v>90</v>
      </c>
      <c r="K21" s="31" t="str">
        <f t="shared" si="3"/>
        <v>Xuất sắc</v>
      </c>
    </row>
    <row r="22" spans="1:11" ht="18.75" customHeight="1" x14ac:dyDescent="0.25">
      <c r="A22" s="52"/>
      <c r="B22" s="53"/>
      <c r="C22" s="30"/>
      <c r="D22" s="54"/>
      <c r="E22" s="30"/>
      <c r="F22" s="30"/>
      <c r="G22" s="30"/>
      <c r="H22" s="30"/>
      <c r="I22" s="55"/>
      <c r="J22" s="30"/>
      <c r="K22" s="55"/>
    </row>
    <row r="23" spans="1:11" ht="16.5" x14ac:dyDescent="0.2">
      <c r="A23" s="56" t="s">
        <v>232</v>
      </c>
      <c r="B23" s="56"/>
      <c r="C23" s="56"/>
      <c r="I23" s="55"/>
      <c r="K23" s="55"/>
    </row>
  </sheetData>
  <mergeCells count="16">
    <mergeCell ref="A23:C23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79CD4-D967-4EE2-9DEA-93C19F2AAD48}">
  <dimension ref="A1:K29"/>
  <sheetViews>
    <sheetView topLeftCell="A9" workbookViewId="0">
      <selection sqref="A1:XFD1048576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66" t="s">
        <v>0</v>
      </c>
      <c r="B1" s="66"/>
      <c r="C1" s="66"/>
      <c r="E1" s="67" t="s">
        <v>2</v>
      </c>
      <c r="F1" s="67"/>
      <c r="G1" s="67"/>
      <c r="H1" s="67"/>
      <c r="I1" s="67"/>
      <c r="J1" s="67"/>
      <c r="K1" s="67"/>
    </row>
    <row r="2" spans="1:11" ht="18.75" customHeight="1" x14ac:dyDescent="0.2">
      <c r="A2" s="68" t="s">
        <v>1</v>
      </c>
      <c r="B2" s="68"/>
      <c r="C2" s="68"/>
      <c r="E2" s="67" t="s">
        <v>3</v>
      </c>
      <c r="F2" s="67"/>
      <c r="G2" s="67"/>
      <c r="H2" s="67"/>
      <c r="I2" s="67"/>
      <c r="J2" s="67"/>
      <c r="K2" s="67"/>
    </row>
    <row r="3" spans="1:11" ht="18.75" customHeight="1" x14ac:dyDescent="0.2">
      <c r="A3" s="1"/>
    </row>
    <row r="5" spans="1:11" ht="18.75" customHeight="1" x14ac:dyDescent="0.2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18.75" customHeight="1" x14ac:dyDescent="0.2">
      <c r="A6" s="57" t="s">
        <v>315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18.75" customHeight="1" x14ac:dyDescent="0.2">
      <c r="A7" s="57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10" spans="1:11" ht="18.75" customHeight="1" x14ac:dyDescent="0.2">
      <c r="A10" s="58" t="s">
        <v>5</v>
      </c>
      <c r="B10" s="60" t="s">
        <v>6</v>
      </c>
      <c r="C10" s="60" t="s">
        <v>7</v>
      </c>
      <c r="D10" s="60" t="s">
        <v>8</v>
      </c>
      <c r="E10" s="2" t="s">
        <v>9</v>
      </c>
      <c r="F10" s="2" t="s">
        <v>9</v>
      </c>
      <c r="G10" s="2" t="s">
        <v>9</v>
      </c>
      <c r="H10" s="62" t="s">
        <v>13</v>
      </c>
      <c r="I10" s="63"/>
      <c r="J10" s="62" t="s">
        <v>13</v>
      </c>
      <c r="K10" s="63"/>
    </row>
    <row r="11" spans="1:11" ht="33.75" customHeight="1" x14ac:dyDescent="0.2">
      <c r="A11" s="59"/>
      <c r="B11" s="61"/>
      <c r="C11" s="61"/>
      <c r="D11" s="61"/>
      <c r="E11" s="3" t="s">
        <v>10</v>
      </c>
      <c r="F11" s="3" t="s">
        <v>11</v>
      </c>
      <c r="G11" s="3" t="s">
        <v>12</v>
      </c>
      <c r="H11" s="64" t="s">
        <v>14</v>
      </c>
      <c r="I11" s="65"/>
      <c r="J11" s="64" t="s">
        <v>30</v>
      </c>
      <c r="K11" s="65"/>
    </row>
    <row r="12" spans="1:11" ht="18.75" customHeight="1" x14ac:dyDescent="0.2">
      <c r="A12" s="59"/>
      <c r="B12" s="61"/>
      <c r="C12" s="61"/>
      <c r="D12" s="61"/>
      <c r="E12" s="6"/>
      <c r="F12" s="6"/>
      <c r="G12" s="6"/>
      <c r="H12" s="2" t="s">
        <v>9</v>
      </c>
      <c r="I12" s="2" t="s">
        <v>15</v>
      </c>
      <c r="J12" s="2" t="s">
        <v>9</v>
      </c>
      <c r="K12" s="2" t="s">
        <v>15</v>
      </c>
    </row>
    <row r="13" spans="1:11" s="5" customFormat="1" ht="18.75" customHeight="1" x14ac:dyDescent="0.25">
      <c r="A13" s="24">
        <v>1</v>
      </c>
      <c r="B13" s="21" t="s">
        <v>284</v>
      </c>
      <c r="C13" s="33" t="s">
        <v>285</v>
      </c>
      <c r="D13" s="34">
        <v>37693</v>
      </c>
      <c r="E13" s="33">
        <v>90</v>
      </c>
      <c r="F13" s="33">
        <v>90</v>
      </c>
      <c r="G13" s="33">
        <v>90</v>
      </c>
      <c r="H13" s="33">
        <f t="shared" ref="H13:H27" si="0">G13</f>
        <v>90</v>
      </c>
      <c r="I13" s="31" t="str">
        <f t="shared" ref="I13:I27" si="1">IF(H13&gt;=90,"Xuất sắc",IF(H13&gt;=80,"Tốt", IF(H13&gt;=65,"Khá",IF(H13&gt;=50,"Trung bình", IF(H13&gt;=35, "Yếu", "Kém")))))</f>
        <v>Xuất sắc</v>
      </c>
      <c r="J13" s="33">
        <f t="shared" ref="J13:J27" si="2">H13</f>
        <v>90</v>
      </c>
      <c r="K13" s="31" t="str">
        <f t="shared" ref="K13:K27" si="3">IF(J13&gt;=90,"Xuất sắc",IF(J13&gt;=80,"Tốt", IF(J13&gt;=65,"Khá",IF(J13&gt;=50,"Trung bình", IF(J13&gt;=35, "Yếu", "Kém")))))</f>
        <v>Xuất sắc</v>
      </c>
    </row>
    <row r="14" spans="1:11" s="5" customFormat="1" ht="15.75" x14ac:dyDescent="0.25">
      <c r="A14" s="22">
        <v>2</v>
      </c>
      <c r="B14" s="21" t="s">
        <v>286</v>
      </c>
      <c r="C14" s="33" t="s">
        <v>287</v>
      </c>
      <c r="D14" s="34">
        <v>37646</v>
      </c>
      <c r="E14" s="33">
        <v>90</v>
      </c>
      <c r="F14" s="33">
        <v>90</v>
      </c>
      <c r="G14" s="33">
        <v>90</v>
      </c>
      <c r="H14" s="33">
        <f t="shared" si="0"/>
        <v>90</v>
      </c>
      <c r="I14" s="31" t="str">
        <f t="shared" si="1"/>
        <v>Xuất sắc</v>
      </c>
      <c r="J14" s="33">
        <f t="shared" si="2"/>
        <v>90</v>
      </c>
      <c r="K14" s="31" t="str">
        <f t="shared" si="3"/>
        <v>Xuất sắc</v>
      </c>
    </row>
    <row r="15" spans="1:11" s="5" customFormat="1" ht="16.5" x14ac:dyDescent="0.25">
      <c r="A15" s="24">
        <v>3</v>
      </c>
      <c r="B15" s="21" t="s">
        <v>288</v>
      </c>
      <c r="C15" s="33" t="s">
        <v>289</v>
      </c>
      <c r="D15" s="34">
        <v>37953</v>
      </c>
      <c r="E15" s="33">
        <v>90</v>
      </c>
      <c r="F15" s="33">
        <v>90</v>
      </c>
      <c r="G15" s="33">
        <v>90</v>
      </c>
      <c r="H15" s="33">
        <f t="shared" si="0"/>
        <v>90</v>
      </c>
      <c r="I15" s="31" t="str">
        <f t="shared" si="1"/>
        <v>Xuất sắc</v>
      </c>
      <c r="J15" s="33">
        <f t="shared" si="2"/>
        <v>90</v>
      </c>
      <c r="K15" s="31" t="str">
        <f t="shared" si="3"/>
        <v>Xuất sắc</v>
      </c>
    </row>
    <row r="16" spans="1:11" s="5" customFormat="1" ht="15.75" x14ac:dyDescent="0.25">
      <c r="A16" s="22">
        <v>4</v>
      </c>
      <c r="B16" s="21" t="s">
        <v>290</v>
      </c>
      <c r="C16" s="33" t="s">
        <v>291</v>
      </c>
      <c r="D16" s="34">
        <v>37720</v>
      </c>
      <c r="E16" s="33">
        <v>90</v>
      </c>
      <c r="F16" s="33">
        <v>90</v>
      </c>
      <c r="G16" s="33">
        <v>90</v>
      </c>
      <c r="H16" s="33">
        <f t="shared" si="0"/>
        <v>90</v>
      </c>
      <c r="I16" s="31" t="str">
        <f t="shared" si="1"/>
        <v>Xuất sắc</v>
      </c>
      <c r="J16" s="33">
        <f t="shared" si="2"/>
        <v>90</v>
      </c>
      <c r="K16" s="31" t="str">
        <f t="shared" si="3"/>
        <v>Xuất sắc</v>
      </c>
    </row>
    <row r="17" spans="1:11" s="5" customFormat="1" ht="16.5" x14ac:dyDescent="0.25">
      <c r="A17" s="24">
        <v>5</v>
      </c>
      <c r="B17" s="21" t="s">
        <v>292</v>
      </c>
      <c r="C17" s="33" t="s">
        <v>293</v>
      </c>
      <c r="D17" s="34">
        <v>37867</v>
      </c>
      <c r="E17" s="33">
        <v>90</v>
      </c>
      <c r="F17" s="33">
        <v>90</v>
      </c>
      <c r="G17" s="33">
        <v>90</v>
      </c>
      <c r="H17" s="33">
        <f t="shared" si="0"/>
        <v>90</v>
      </c>
      <c r="I17" s="31" t="str">
        <f t="shared" si="1"/>
        <v>Xuất sắc</v>
      </c>
      <c r="J17" s="33">
        <f t="shared" si="2"/>
        <v>90</v>
      </c>
      <c r="K17" s="31" t="str">
        <f t="shared" si="3"/>
        <v>Xuất sắc</v>
      </c>
    </row>
    <row r="18" spans="1:11" s="5" customFormat="1" ht="15.75" x14ac:dyDescent="0.25">
      <c r="A18" s="22">
        <v>6</v>
      </c>
      <c r="B18" s="21" t="s">
        <v>294</v>
      </c>
      <c r="C18" s="33" t="s">
        <v>295</v>
      </c>
      <c r="D18" s="34">
        <v>37708</v>
      </c>
      <c r="E18" s="33">
        <v>90</v>
      </c>
      <c r="F18" s="33">
        <v>90</v>
      </c>
      <c r="G18" s="33">
        <v>90</v>
      </c>
      <c r="H18" s="33">
        <f t="shared" si="0"/>
        <v>90</v>
      </c>
      <c r="I18" s="31" t="str">
        <f t="shared" si="1"/>
        <v>Xuất sắc</v>
      </c>
      <c r="J18" s="33">
        <f t="shared" si="2"/>
        <v>90</v>
      </c>
      <c r="K18" s="31" t="str">
        <f t="shared" si="3"/>
        <v>Xuất sắc</v>
      </c>
    </row>
    <row r="19" spans="1:11" s="5" customFormat="1" ht="16.5" x14ac:dyDescent="0.25">
      <c r="A19" s="24">
        <v>7</v>
      </c>
      <c r="B19" s="21" t="s">
        <v>296</v>
      </c>
      <c r="C19" s="33" t="s">
        <v>297</v>
      </c>
      <c r="D19" s="34">
        <v>37762</v>
      </c>
      <c r="E19" s="33">
        <v>90</v>
      </c>
      <c r="F19" s="33">
        <v>90</v>
      </c>
      <c r="G19" s="33">
        <v>90</v>
      </c>
      <c r="H19" s="33">
        <f t="shared" si="0"/>
        <v>90</v>
      </c>
      <c r="I19" s="31" t="str">
        <f t="shared" si="1"/>
        <v>Xuất sắc</v>
      </c>
      <c r="J19" s="33">
        <f t="shared" si="2"/>
        <v>90</v>
      </c>
      <c r="K19" s="31" t="str">
        <f t="shared" si="3"/>
        <v>Xuất sắc</v>
      </c>
    </row>
    <row r="20" spans="1:11" s="5" customFormat="1" ht="15.75" x14ac:dyDescent="0.25">
      <c r="A20" s="22">
        <v>8</v>
      </c>
      <c r="B20" s="21" t="s">
        <v>298</v>
      </c>
      <c r="C20" s="33" t="s">
        <v>299</v>
      </c>
      <c r="D20" s="34">
        <v>37806</v>
      </c>
      <c r="E20" s="33">
        <v>90</v>
      </c>
      <c r="F20" s="33">
        <v>90</v>
      </c>
      <c r="G20" s="33">
        <v>90</v>
      </c>
      <c r="H20" s="33">
        <f t="shared" si="0"/>
        <v>90</v>
      </c>
      <c r="I20" s="31" t="str">
        <f t="shared" si="1"/>
        <v>Xuất sắc</v>
      </c>
      <c r="J20" s="33">
        <f t="shared" si="2"/>
        <v>90</v>
      </c>
      <c r="K20" s="31" t="str">
        <f t="shared" si="3"/>
        <v>Xuất sắc</v>
      </c>
    </row>
    <row r="21" spans="1:11" s="5" customFormat="1" ht="16.5" x14ac:dyDescent="0.25">
      <c r="A21" s="24">
        <v>9</v>
      </c>
      <c r="B21" s="21" t="s">
        <v>300</v>
      </c>
      <c r="C21" s="33" t="s">
        <v>301</v>
      </c>
      <c r="D21" s="34">
        <v>37965</v>
      </c>
      <c r="E21" s="33">
        <v>90</v>
      </c>
      <c r="F21" s="33">
        <v>90</v>
      </c>
      <c r="G21" s="33">
        <v>90</v>
      </c>
      <c r="H21" s="33">
        <f t="shared" si="0"/>
        <v>90</v>
      </c>
      <c r="I21" s="31" t="str">
        <f t="shared" si="1"/>
        <v>Xuất sắc</v>
      </c>
      <c r="J21" s="33">
        <f t="shared" si="2"/>
        <v>90</v>
      </c>
      <c r="K21" s="31" t="str">
        <f t="shared" si="3"/>
        <v>Xuất sắc</v>
      </c>
    </row>
    <row r="22" spans="1:11" s="5" customFormat="1" ht="15.75" x14ac:dyDescent="0.25">
      <c r="A22" s="22">
        <v>10</v>
      </c>
      <c r="B22" s="21" t="s">
        <v>302</v>
      </c>
      <c r="C22" s="33" t="s">
        <v>303</v>
      </c>
      <c r="D22" s="34">
        <v>37887</v>
      </c>
      <c r="E22" s="33">
        <v>90</v>
      </c>
      <c r="F22" s="33">
        <v>90</v>
      </c>
      <c r="G22" s="33">
        <v>90</v>
      </c>
      <c r="H22" s="33">
        <f t="shared" si="0"/>
        <v>90</v>
      </c>
      <c r="I22" s="31" t="str">
        <f t="shared" si="1"/>
        <v>Xuất sắc</v>
      </c>
      <c r="J22" s="33">
        <f t="shared" si="2"/>
        <v>90</v>
      </c>
      <c r="K22" s="31" t="str">
        <f t="shared" si="3"/>
        <v>Xuất sắc</v>
      </c>
    </row>
    <row r="23" spans="1:11" s="5" customFormat="1" ht="16.5" x14ac:dyDescent="0.25">
      <c r="A23" s="24">
        <v>11</v>
      </c>
      <c r="B23" s="21" t="s">
        <v>304</v>
      </c>
      <c r="C23" s="33" t="s">
        <v>305</v>
      </c>
      <c r="D23" s="34">
        <v>37835</v>
      </c>
      <c r="E23" s="33">
        <v>90</v>
      </c>
      <c r="F23" s="33">
        <v>90</v>
      </c>
      <c r="G23" s="33">
        <v>90</v>
      </c>
      <c r="H23" s="33">
        <f t="shared" si="0"/>
        <v>90</v>
      </c>
      <c r="I23" s="31" t="str">
        <f t="shared" si="1"/>
        <v>Xuất sắc</v>
      </c>
      <c r="J23" s="33">
        <f t="shared" si="2"/>
        <v>90</v>
      </c>
      <c r="K23" s="31" t="str">
        <f t="shared" si="3"/>
        <v>Xuất sắc</v>
      </c>
    </row>
    <row r="24" spans="1:11" s="5" customFormat="1" ht="15.75" x14ac:dyDescent="0.25">
      <c r="A24" s="22">
        <v>12</v>
      </c>
      <c r="B24" s="21" t="s">
        <v>306</v>
      </c>
      <c r="C24" s="33" t="s">
        <v>307</v>
      </c>
      <c r="D24" s="34">
        <v>37632</v>
      </c>
      <c r="E24" s="33">
        <v>90</v>
      </c>
      <c r="F24" s="33">
        <v>90</v>
      </c>
      <c r="G24" s="33">
        <v>90</v>
      </c>
      <c r="H24" s="33">
        <f t="shared" si="0"/>
        <v>90</v>
      </c>
      <c r="I24" s="31" t="str">
        <f t="shared" si="1"/>
        <v>Xuất sắc</v>
      </c>
      <c r="J24" s="33">
        <f t="shared" si="2"/>
        <v>90</v>
      </c>
      <c r="K24" s="31" t="str">
        <f t="shared" si="3"/>
        <v>Xuất sắc</v>
      </c>
    </row>
    <row r="25" spans="1:11" s="5" customFormat="1" ht="16.5" x14ac:dyDescent="0.25">
      <c r="A25" s="24">
        <v>13</v>
      </c>
      <c r="B25" s="21" t="s">
        <v>308</v>
      </c>
      <c r="C25" s="33" t="s">
        <v>309</v>
      </c>
      <c r="D25" s="34">
        <v>37858</v>
      </c>
      <c r="E25" s="33">
        <v>92</v>
      </c>
      <c r="F25" s="33">
        <v>92</v>
      </c>
      <c r="G25" s="33">
        <v>92</v>
      </c>
      <c r="H25" s="33">
        <f t="shared" si="0"/>
        <v>92</v>
      </c>
      <c r="I25" s="31" t="str">
        <f t="shared" si="1"/>
        <v>Xuất sắc</v>
      </c>
      <c r="J25" s="33">
        <f t="shared" si="2"/>
        <v>92</v>
      </c>
      <c r="K25" s="31" t="str">
        <f t="shared" si="3"/>
        <v>Xuất sắc</v>
      </c>
    </row>
    <row r="26" spans="1:11" s="5" customFormat="1" ht="15.75" x14ac:dyDescent="0.25">
      <c r="A26" s="22">
        <v>14</v>
      </c>
      <c r="B26" s="21" t="s">
        <v>310</v>
      </c>
      <c r="C26" s="33" t="s">
        <v>311</v>
      </c>
      <c r="D26" s="34">
        <v>37829</v>
      </c>
      <c r="E26" s="33">
        <v>90</v>
      </c>
      <c r="F26" s="33">
        <v>90</v>
      </c>
      <c r="G26" s="33">
        <v>90</v>
      </c>
      <c r="H26" s="33">
        <f t="shared" si="0"/>
        <v>90</v>
      </c>
      <c r="I26" s="31" t="str">
        <f t="shared" si="1"/>
        <v>Xuất sắc</v>
      </c>
      <c r="J26" s="33">
        <f t="shared" si="2"/>
        <v>90</v>
      </c>
      <c r="K26" s="31" t="str">
        <f t="shared" si="3"/>
        <v>Xuất sắc</v>
      </c>
    </row>
    <row r="27" spans="1:11" s="5" customFormat="1" ht="16.5" x14ac:dyDescent="0.25">
      <c r="A27" s="24">
        <v>15</v>
      </c>
      <c r="B27" s="21" t="s">
        <v>312</v>
      </c>
      <c r="C27" s="33" t="s">
        <v>313</v>
      </c>
      <c r="D27" s="34">
        <v>37878</v>
      </c>
      <c r="E27" s="33">
        <v>92</v>
      </c>
      <c r="F27" s="33">
        <v>92</v>
      </c>
      <c r="G27" s="33">
        <v>92</v>
      </c>
      <c r="H27" s="33">
        <f t="shared" si="0"/>
        <v>92</v>
      </c>
      <c r="I27" s="31" t="str">
        <f t="shared" si="1"/>
        <v>Xuất sắc</v>
      </c>
      <c r="J27" s="33">
        <f t="shared" si="2"/>
        <v>92</v>
      </c>
      <c r="K27" s="31" t="str">
        <f t="shared" si="3"/>
        <v>Xuất sắc</v>
      </c>
    </row>
    <row r="29" spans="1:11" ht="16.5" x14ac:dyDescent="0.2">
      <c r="A29" s="56" t="s">
        <v>314</v>
      </c>
      <c r="B29" s="56"/>
      <c r="C29" s="56"/>
    </row>
  </sheetData>
  <mergeCells count="16">
    <mergeCell ref="A29:C29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1C2BC-17E6-4A0C-9A45-19F76362A927}">
  <dimension ref="A1:K36"/>
  <sheetViews>
    <sheetView topLeftCell="A12" workbookViewId="0">
      <selection activeCell="A36" sqref="A36:C36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66" t="s">
        <v>0</v>
      </c>
      <c r="B1" s="66"/>
      <c r="C1" s="66"/>
      <c r="E1" s="67" t="s">
        <v>2</v>
      </c>
      <c r="F1" s="67"/>
      <c r="G1" s="67"/>
      <c r="H1" s="67"/>
      <c r="I1" s="67"/>
      <c r="J1" s="67"/>
      <c r="K1" s="67"/>
    </row>
    <row r="2" spans="1:11" ht="18.75" customHeight="1" x14ac:dyDescent="0.2">
      <c r="A2" s="68" t="s">
        <v>1</v>
      </c>
      <c r="B2" s="68"/>
      <c r="C2" s="68"/>
      <c r="E2" s="67" t="s">
        <v>3</v>
      </c>
      <c r="F2" s="67"/>
      <c r="G2" s="67"/>
      <c r="H2" s="67"/>
      <c r="I2" s="67"/>
      <c r="J2" s="67"/>
      <c r="K2" s="67"/>
    </row>
    <row r="3" spans="1:11" ht="18.75" customHeight="1" x14ac:dyDescent="0.2">
      <c r="A3" s="1"/>
    </row>
    <row r="5" spans="1:11" ht="18.75" customHeight="1" x14ac:dyDescent="0.2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18.75" customHeight="1" x14ac:dyDescent="0.2">
      <c r="A6" s="57" t="s">
        <v>317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18.75" customHeight="1" x14ac:dyDescent="0.2">
      <c r="A7" s="57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10" spans="1:11" ht="18.75" customHeight="1" x14ac:dyDescent="0.2">
      <c r="A10" s="58" t="s">
        <v>5</v>
      </c>
      <c r="B10" s="60" t="s">
        <v>6</v>
      </c>
      <c r="C10" s="60" t="s">
        <v>7</v>
      </c>
      <c r="D10" s="60" t="s">
        <v>8</v>
      </c>
      <c r="E10" s="2" t="s">
        <v>9</v>
      </c>
      <c r="F10" s="2" t="s">
        <v>9</v>
      </c>
      <c r="G10" s="2" t="s">
        <v>9</v>
      </c>
      <c r="H10" s="62" t="s">
        <v>13</v>
      </c>
      <c r="I10" s="63"/>
      <c r="J10" s="62" t="s">
        <v>13</v>
      </c>
      <c r="K10" s="63"/>
    </row>
    <row r="11" spans="1:11" ht="33.75" customHeight="1" x14ac:dyDescent="0.2">
      <c r="A11" s="59"/>
      <c r="B11" s="61"/>
      <c r="C11" s="61"/>
      <c r="D11" s="61"/>
      <c r="E11" s="3" t="s">
        <v>10</v>
      </c>
      <c r="F11" s="3" t="s">
        <v>11</v>
      </c>
      <c r="G11" s="3" t="s">
        <v>12</v>
      </c>
      <c r="H11" s="64" t="s">
        <v>14</v>
      </c>
      <c r="I11" s="65"/>
      <c r="J11" s="64" t="s">
        <v>30</v>
      </c>
      <c r="K11" s="65"/>
    </row>
    <row r="12" spans="1:11" ht="18.75" customHeight="1" x14ac:dyDescent="0.2">
      <c r="A12" s="59"/>
      <c r="B12" s="61"/>
      <c r="C12" s="61"/>
      <c r="D12" s="61"/>
      <c r="E12" s="6"/>
      <c r="F12" s="6"/>
      <c r="G12" s="6"/>
      <c r="H12" s="2" t="s">
        <v>9</v>
      </c>
      <c r="I12" s="2" t="s">
        <v>15</v>
      </c>
      <c r="J12" s="2" t="s">
        <v>9</v>
      </c>
      <c r="K12" s="2" t="s">
        <v>15</v>
      </c>
    </row>
    <row r="13" spans="1:11" ht="18.75" customHeight="1" x14ac:dyDescent="0.25">
      <c r="A13" s="23">
        <v>1</v>
      </c>
      <c r="B13" s="21" t="s">
        <v>318</v>
      </c>
      <c r="C13" s="33" t="s">
        <v>319</v>
      </c>
      <c r="D13" s="34">
        <v>37967</v>
      </c>
      <c r="E13" s="33">
        <v>85</v>
      </c>
      <c r="F13" s="33">
        <v>85</v>
      </c>
      <c r="G13" s="33">
        <f t="shared" ref="G13:H34" si="0">F13</f>
        <v>85</v>
      </c>
      <c r="H13" s="33">
        <f t="shared" si="0"/>
        <v>85</v>
      </c>
      <c r="I13" s="31" t="str">
        <f t="shared" ref="I13:I34" si="1">IF(H13&gt;=90,"Xuất sắc",IF(H13&gt;=80,"Tốt", IF(H13&gt;=65,"Khá",IF(H13&gt;=50,"Trung bình", IF(H13&gt;=35, "Yếu", "Kém")))))</f>
        <v>Tốt</v>
      </c>
      <c r="J13" s="33">
        <f t="shared" ref="J13:J34" si="2">H13</f>
        <v>85</v>
      </c>
      <c r="K13" s="31" t="str">
        <f t="shared" ref="K13:K34" si="3">IF(J13&gt;=90,"Xuất sắc",IF(J13&gt;=80,"Tốt", IF(J13&gt;=65,"Khá",IF(J13&gt;=50,"Trung bình", IF(J13&gt;=35, "Yếu", "Kém")))))</f>
        <v>Tốt</v>
      </c>
    </row>
    <row r="14" spans="1:11" ht="18.75" customHeight="1" x14ac:dyDescent="0.25">
      <c r="A14" s="23">
        <v>2</v>
      </c>
      <c r="B14" s="21" t="s">
        <v>320</v>
      </c>
      <c r="C14" s="33" t="s">
        <v>321</v>
      </c>
      <c r="D14" s="34">
        <v>37622</v>
      </c>
      <c r="E14" s="33">
        <v>80</v>
      </c>
      <c r="F14" s="33">
        <v>90</v>
      </c>
      <c r="G14" s="33">
        <f t="shared" si="0"/>
        <v>90</v>
      </c>
      <c r="H14" s="33">
        <f t="shared" si="0"/>
        <v>90</v>
      </c>
      <c r="I14" s="31" t="str">
        <f t="shared" si="1"/>
        <v>Xuất sắc</v>
      </c>
      <c r="J14" s="33">
        <f t="shared" si="2"/>
        <v>90</v>
      </c>
      <c r="K14" s="31" t="str">
        <f t="shared" si="3"/>
        <v>Xuất sắc</v>
      </c>
    </row>
    <row r="15" spans="1:11" ht="18.75" customHeight="1" x14ac:dyDescent="0.25">
      <c r="A15" s="23">
        <v>3</v>
      </c>
      <c r="B15" s="21" t="s">
        <v>322</v>
      </c>
      <c r="C15" s="33" t="s">
        <v>323</v>
      </c>
      <c r="D15" s="34">
        <v>37817</v>
      </c>
      <c r="E15" s="33">
        <v>90</v>
      </c>
      <c r="F15" s="33">
        <v>90</v>
      </c>
      <c r="G15" s="33">
        <f t="shared" si="0"/>
        <v>90</v>
      </c>
      <c r="H15" s="33">
        <f t="shared" si="0"/>
        <v>90</v>
      </c>
      <c r="I15" s="31" t="str">
        <f t="shared" si="1"/>
        <v>Xuất sắc</v>
      </c>
      <c r="J15" s="33">
        <f t="shared" si="2"/>
        <v>90</v>
      </c>
      <c r="K15" s="31" t="str">
        <f t="shared" si="3"/>
        <v>Xuất sắc</v>
      </c>
    </row>
    <row r="16" spans="1:11" ht="18.75" customHeight="1" x14ac:dyDescent="0.25">
      <c r="A16" s="23">
        <v>4</v>
      </c>
      <c r="B16" s="21" t="s">
        <v>324</v>
      </c>
      <c r="C16" s="33" t="s">
        <v>325</v>
      </c>
      <c r="D16" s="34">
        <v>37715</v>
      </c>
      <c r="E16" s="33">
        <v>90</v>
      </c>
      <c r="F16" s="33">
        <v>90</v>
      </c>
      <c r="G16" s="33">
        <f t="shared" si="0"/>
        <v>90</v>
      </c>
      <c r="H16" s="33">
        <f t="shared" si="0"/>
        <v>90</v>
      </c>
      <c r="I16" s="31" t="str">
        <f t="shared" si="1"/>
        <v>Xuất sắc</v>
      </c>
      <c r="J16" s="33">
        <f t="shared" si="2"/>
        <v>90</v>
      </c>
      <c r="K16" s="31" t="str">
        <f t="shared" si="3"/>
        <v>Xuất sắc</v>
      </c>
    </row>
    <row r="17" spans="1:11" ht="18.75" customHeight="1" x14ac:dyDescent="0.25">
      <c r="A17" s="23">
        <v>5</v>
      </c>
      <c r="B17" s="21" t="s">
        <v>326</v>
      </c>
      <c r="C17" s="33" t="s">
        <v>327</v>
      </c>
      <c r="D17" s="34">
        <v>37833</v>
      </c>
      <c r="E17" s="33">
        <v>90</v>
      </c>
      <c r="F17" s="33">
        <v>90</v>
      </c>
      <c r="G17" s="33">
        <f t="shared" si="0"/>
        <v>90</v>
      </c>
      <c r="H17" s="33">
        <f t="shared" si="0"/>
        <v>90</v>
      </c>
      <c r="I17" s="31" t="str">
        <f t="shared" si="1"/>
        <v>Xuất sắc</v>
      </c>
      <c r="J17" s="33">
        <f t="shared" si="2"/>
        <v>90</v>
      </c>
      <c r="K17" s="31" t="str">
        <f t="shared" si="3"/>
        <v>Xuất sắc</v>
      </c>
    </row>
    <row r="18" spans="1:11" ht="18.75" customHeight="1" x14ac:dyDescent="0.25">
      <c r="A18" s="23">
        <v>6</v>
      </c>
      <c r="B18" s="21" t="s">
        <v>328</v>
      </c>
      <c r="C18" s="33" t="s">
        <v>329</v>
      </c>
      <c r="D18" s="34">
        <v>37845</v>
      </c>
      <c r="E18" s="33">
        <v>90</v>
      </c>
      <c r="F18" s="33">
        <v>90</v>
      </c>
      <c r="G18" s="33">
        <f t="shared" si="0"/>
        <v>90</v>
      </c>
      <c r="H18" s="33">
        <f t="shared" si="0"/>
        <v>90</v>
      </c>
      <c r="I18" s="31" t="str">
        <f t="shared" si="1"/>
        <v>Xuất sắc</v>
      </c>
      <c r="J18" s="33">
        <f t="shared" si="2"/>
        <v>90</v>
      </c>
      <c r="K18" s="31" t="str">
        <f t="shared" si="3"/>
        <v>Xuất sắc</v>
      </c>
    </row>
    <row r="19" spans="1:11" ht="18.75" customHeight="1" x14ac:dyDescent="0.25">
      <c r="A19" s="23">
        <v>7</v>
      </c>
      <c r="B19" s="21" t="s">
        <v>330</v>
      </c>
      <c r="C19" s="33" t="s">
        <v>331</v>
      </c>
      <c r="D19" s="34">
        <v>37914</v>
      </c>
      <c r="E19" s="33">
        <v>90</v>
      </c>
      <c r="F19" s="33">
        <v>90</v>
      </c>
      <c r="G19" s="33">
        <f t="shared" si="0"/>
        <v>90</v>
      </c>
      <c r="H19" s="33">
        <f t="shared" si="0"/>
        <v>90</v>
      </c>
      <c r="I19" s="31" t="str">
        <f t="shared" si="1"/>
        <v>Xuất sắc</v>
      </c>
      <c r="J19" s="33">
        <f t="shared" si="2"/>
        <v>90</v>
      </c>
      <c r="K19" s="31" t="str">
        <f t="shared" si="3"/>
        <v>Xuất sắc</v>
      </c>
    </row>
    <row r="20" spans="1:11" ht="18.75" customHeight="1" x14ac:dyDescent="0.25">
      <c r="A20" s="23">
        <v>8</v>
      </c>
      <c r="B20" s="21" t="s">
        <v>332</v>
      </c>
      <c r="C20" s="33" t="s">
        <v>333</v>
      </c>
      <c r="D20" s="34">
        <v>37747</v>
      </c>
      <c r="E20" s="33">
        <v>90</v>
      </c>
      <c r="F20" s="33">
        <v>90</v>
      </c>
      <c r="G20" s="33">
        <f t="shared" si="0"/>
        <v>90</v>
      </c>
      <c r="H20" s="33">
        <f t="shared" si="0"/>
        <v>90</v>
      </c>
      <c r="I20" s="31" t="str">
        <f t="shared" si="1"/>
        <v>Xuất sắc</v>
      </c>
      <c r="J20" s="33">
        <f t="shared" si="2"/>
        <v>90</v>
      </c>
      <c r="K20" s="31" t="str">
        <f t="shared" si="3"/>
        <v>Xuất sắc</v>
      </c>
    </row>
    <row r="21" spans="1:11" ht="18.75" customHeight="1" x14ac:dyDescent="0.25">
      <c r="A21" s="23">
        <v>9</v>
      </c>
      <c r="B21" s="21" t="s">
        <v>334</v>
      </c>
      <c r="C21" s="33" t="s">
        <v>335</v>
      </c>
      <c r="D21" s="34">
        <v>37700</v>
      </c>
      <c r="E21" s="33">
        <v>90</v>
      </c>
      <c r="F21" s="33">
        <v>90</v>
      </c>
      <c r="G21" s="33">
        <f t="shared" si="0"/>
        <v>90</v>
      </c>
      <c r="H21" s="33">
        <f t="shared" si="0"/>
        <v>90</v>
      </c>
      <c r="I21" s="31" t="str">
        <f t="shared" si="1"/>
        <v>Xuất sắc</v>
      </c>
      <c r="J21" s="33">
        <f t="shared" si="2"/>
        <v>90</v>
      </c>
      <c r="K21" s="31" t="str">
        <f t="shared" si="3"/>
        <v>Xuất sắc</v>
      </c>
    </row>
    <row r="22" spans="1:11" ht="18.75" customHeight="1" x14ac:dyDescent="0.25">
      <c r="A22" s="23">
        <v>10</v>
      </c>
      <c r="B22" s="21" t="s">
        <v>336</v>
      </c>
      <c r="C22" s="33" t="s">
        <v>337</v>
      </c>
      <c r="D22" s="34">
        <v>37740</v>
      </c>
      <c r="E22" s="33">
        <v>80</v>
      </c>
      <c r="F22" s="33">
        <v>90</v>
      </c>
      <c r="G22" s="33">
        <f t="shared" si="0"/>
        <v>90</v>
      </c>
      <c r="H22" s="33">
        <f t="shared" si="0"/>
        <v>90</v>
      </c>
      <c r="I22" s="31" t="str">
        <f t="shared" si="1"/>
        <v>Xuất sắc</v>
      </c>
      <c r="J22" s="33">
        <f t="shared" si="2"/>
        <v>90</v>
      </c>
      <c r="K22" s="31" t="str">
        <f t="shared" si="3"/>
        <v>Xuất sắc</v>
      </c>
    </row>
    <row r="23" spans="1:11" ht="18.75" customHeight="1" x14ac:dyDescent="0.25">
      <c r="A23" s="23">
        <v>11</v>
      </c>
      <c r="B23" s="21" t="s">
        <v>338</v>
      </c>
      <c r="C23" s="33" t="s">
        <v>339</v>
      </c>
      <c r="D23" s="34">
        <v>37636</v>
      </c>
      <c r="E23" s="33">
        <v>90</v>
      </c>
      <c r="F23" s="33">
        <v>90</v>
      </c>
      <c r="G23" s="33">
        <f t="shared" si="0"/>
        <v>90</v>
      </c>
      <c r="H23" s="33">
        <f t="shared" si="0"/>
        <v>90</v>
      </c>
      <c r="I23" s="31" t="str">
        <f t="shared" si="1"/>
        <v>Xuất sắc</v>
      </c>
      <c r="J23" s="33">
        <f t="shared" si="2"/>
        <v>90</v>
      </c>
      <c r="K23" s="31" t="str">
        <f t="shared" si="3"/>
        <v>Xuất sắc</v>
      </c>
    </row>
    <row r="24" spans="1:11" ht="18.75" customHeight="1" x14ac:dyDescent="0.25">
      <c r="A24" s="23">
        <v>12</v>
      </c>
      <c r="B24" s="21" t="s">
        <v>340</v>
      </c>
      <c r="C24" s="33" t="s">
        <v>341</v>
      </c>
      <c r="D24" s="34">
        <v>37820</v>
      </c>
      <c r="E24" s="33">
        <v>90</v>
      </c>
      <c r="F24" s="33">
        <v>90</v>
      </c>
      <c r="G24" s="33">
        <f t="shared" si="0"/>
        <v>90</v>
      </c>
      <c r="H24" s="33">
        <f t="shared" si="0"/>
        <v>90</v>
      </c>
      <c r="I24" s="31" t="str">
        <f t="shared" si="1"/>
        <v>Xuất sắc</v>
      </c>
      <c r="J24" s="33">
        <f t="shared" si="2"/>
        <v>90</v>
      </c>
      <c r="K24" s="31" t="str">
        <f t="shared" si="3"/>
        <v>Xuất sắc</v>
      </c>
    </row>
    <row r="25" spans="1:11" ht="18.75" customHeight="1" x14ac:dyDescent="0.25">
      <c r="A25" s="23">
        <v>13</v>
      </c>
      <c r="B25" s="21" t="s">
        <v>342</v>
      </c>
      <c r="C25" s="33" t="s">
        <v>343</v>
      </c>
      <c r="D25" s="34">
        <v>37753</v>
      </c>
      <c r="E25" s="33">
        <v>80</v>
      </c>
      <c r="F25" s="33">
        <v>90</v>
      </c>
      <c r="G25" s="33">
        <f t="shared" si="0"/>
        <v>90</v>
      </c>
      <c r="H25" s="33">
        <f t="shared" si="0"/>
        <v>90</v>
      </c>
      <c r="I25" s="31" t="str">
        <f t="shared" si="1"/>
        <v>Xuất sắc</v>
      </c>
      <c r="J25" s="33">
        <f t="shared" si="2"/>
        <v>90</v>
      </c>
      <c r="K25" s="31" t="str">
        <f t="shared" si="3"/>
        <v>Xuất sắc</v>
      </c>
    </row>
    <row r="26" spans="1:11" ht="18.75" customHeight="1" x14ac:dyDescent="0.25">
      <c r="A26" s="23">
        <v>14</v>
      </c>
      <c r="B26" s="21" t="s">
        <v>344</v>
      </c>
      <c r="C26" s="33" t="s">
        <v>345</v>
      </c>
      <c r="D26" s="34">
        <v>37926</v>
      </c>
      <c r="E26" s="33">
        <v>90</v>
      </c>
      <c r="F26" s="33">
        <v>90</v>
      </c>
      <c r="G26" s="33">
        <f t="shared" si="0"/>
        <v>90</v>
      </c>
      <c r="H26" s="33">
        <f t="shared" si="0"/>
        <v>90</v>
      </c>
      <c r="I26" s="31" t="str">
        <f t="shared" si="1"/>
        <v>Xuất sắc</v>
      </c>
      <c r="J26" s="33">
        <f t="shared" si="2"/>
        <v>90</v>
      </c>
      <c r="K26" s="31" t="str">
        <f t="shared" si="3"/>
        <v>Xuất sắc</v>
      </c>
    </row>
    <row r="27" spans="1:11" s="5" customFormat="1" ht="18.75" customHeight="1" x14ac:dyDescent="0.25">
      <c r="A27" s="23">
        <v>15</v>
      </c>
      <c r="B27" s="21" t="s">
        <v>346</v>
      </c>
      <c r="C27" s="33" t="s">
        <v>347</v>
      </c>
      <c r="D27" s="34">
        <v>37634</v>
      </c>
      <c r="E27" s="33">
        <v>90</v>
      </c>
      <c r="F27" s="33">
        <v>90</v>
      </c>
      <c r="G27" s="33">
        <f t="shared" si="0"/>
        <v>90</v>
      </c>
      <c r="H27" s="33">
        <f t="shared" si="0"/>
        <v>90</v>
      </c>
      <c r="I27" s="31" t="str">
        <f t="shared" si="1"/>
        <v>Xuất sắc</v>
      </c>
      <c r="J27" s="33">
        <f t="shared" si="2"/>
        <v>90</v>
      </c>
      <c r="K27" s="31" t="str">
        <f t="shared" si="3"/>
        <v>Xuất sắc</v>
      </c>
    </row>
    <row r="28" spans="1:11" s="5" customFormat="1" ht="16.5" x14ac:dyDescent="0.25">
      <c r="A28" s="23">
        <v>16</v>
      </c>
      <c r="B28" s="21" t="s">
        <v>348</v>
      </c>
      <c r="C28" s="33" t="s">
        <v>349</v>
      </c>
      <c r="D28" s="34">
        <v>37657</v>
      </c>
      <c r="E28" s="33">
        <v>90</v>
      </c>
      <c r="F28" s="33">
        <v>90</v>
      </c>
      <c r="G28" s="33">
        <f t="shared" si="0"/>
        <v>90</v>
      </c>
      <c r="H28" s="33">
        <f t="shared" si="0"/>
        <v>90</v>
      </c>
      <c r="I28" s="31" t="str">
        <f t="shared" si="1"/>
        <v>Xuất sắc</v>
      </c>
      <c r="J28" s="33">
        <f t="shared" si="2"/>
        <v>90</v>
      </c>
      <c r="K28" s="31" t="str">
        <f t="shared" si="3"/>
        <v>Xuất sắc</v>
      </c>
    </row>
    <row r="29" spans="1:11" s="5" customFormat="1" ht="16.5" x14ac:dyDescent="0.25">
      <c r="A29" s="23">
        <v>17</v>
      </c>
      <c r="B29" s="21" t="s">
        <v>350</v>
      </c>
      <c r="C29" s="33" t="s">
        <v>351</v>
      </c>
      <c r="D29" s="34">
        <v>37713</v>
      </c>
      <c r="E29" s="33">
        <v>90</v>
      </c>
      <c r="F29" s="33">
        <v>90</v>
      </c>
      <c r="G29" s="33">
        <f t="shared" si="0"/>
        <v>90</v>
      </c>
      <c r="H29" s="33">
        <f t="shared" si="0"/>
        <v>90</v>
      </c>
      <c r="I29" s="31" t="str">
        <f t="shared" si="1"/>
        <v>Xuất sắc</v>
      </c>
      <c r="J29" s="33">
        <f t="shared" si="2"/>
        <v>90</v>
      </c>
      <c r="K29" s="31" t="str">
        <f t="shared" si="3"/>
        <v>Xuất sắc</v>
      </c>
    </row>
    <row r="30" spans="1:11" s="5" customFormat="1" ht="16.5" x14ac:dyDescent="0.25">
      <c r="A30" s="23">
        <v>18</v>
      </c>
      <c r="B30" s="21" t="s">
        <v>352</v>
      </c>
      <c r="C30" s="33" t="s">
        <v>353</v>
      </c>
      <c r="D30" s="34">
        <v>37824</v>
      </c>
      <c r="E30" s="33">
        <v>90</v>
      </c>
      <c r="F30" s="33">
        <v>90</v>
      </c>
      <c r="G30" s="33">
        <f t="shared" si="0"/>
        <v>90</v>
      </c>
      <c r="H30" s="33">
        <f t="shared" si="0"/>
        <v>90</v>
      </c>
      <c r="I30" s="31" t="str">
        <f t="shared" si="1"/>
        <v>Xuất sắc</v>
      </c>
      <c r="J30" s="33">
        <f t="shared" si="2"/>
        <v>90</v>
      </c>
      <c r="K30" s="31" t="str">
        <f t="shared" si="3"/>
        <v>Xuất sắc</v>
      </c>
    </row>
    <row r="31" spans="1:11" s="5" customFormat="1" ht="16.5" x14ac:dyDescent="0.25">
      <c r="A31" s="23">
        <v>19</v>
      </c>
      <c r="B31" s="21" t="s">
        <v>354</v>
      </c>
      <c r="C31" s="33" t="s">
        <v>355</v>
      </c>
      <c r="D31" s="34">
        <v>37838</v>
      </c>
      <c r="E31" s="33">
        <v>90</v>
      </c>
      <c r="F31" s="33">
        <v>90</v>
      </c>
      <c r="G31" s="33">
        <f t="shared" si="0"/>
        <v>90</v>
      </c>
      <c r="H31" s="33">
        <f t="shared" si="0"/>
        <v>90</v>
      </c>
      <c r="I31" s="31" t="str">
        <f t="shared" si="1"/>
        <v>Xuất sắc</v>
      </c>
      <c r="J31" s="33">
        <f t="shared" si="2"/>
        <v>90</v>
      </c>
      <c r="K31" s="31" t="str">
        <f t="shared" si="3"/>
        <v>Xuất sắc</v>
      </c>
    </row>
    <row r="32" spans="1:11" s="5" customFormat="1" ht="16.5" x14ac:dyDescent="0.25">
      <c r="A32" s="23">
        <v>20</v>
      </c>
      <c r="B32" s="21" t="s">
        <v>356</v>
      </c>
      <c r="C32" s="33" t="s">
        <v>357</v>
      </c>
      <c r="D32" s="34">
        <v>37845</v>
      </c>
      <c r="E32" s="33">
        <v>90</v>
      </c>
      <c r="F32" s="33">
        <v>90</v>
      </c>
      <c r="G32" s="33">
        <f t="shared" si="0"/>
        <v>90</v>
      </c>
      <c r="H32" s="33">
        <f t="shared" si="0"/>
        <v>90</v>
      </c>
      <c r="I32" s="31" t="str">
        <f t="shared" si="1"/>
        <v>Xuất sắc</v>
      </c>
      <c r="J32" s="33">
        <f t="shared" si="2"/>
        <v>90</v>
      </c>
      <c r="K32" s="31" t="str">
        <f t="shared" si="3"/>
        <v>Xuất sắc</v>
      </c>
    </row>
    <row r="33" spans="1:11" s="5" customFormat="1" ht="16.5" x14ac:dyDescent="0.25">
      <c r="A33" s="23">
        <v>21</v>
      </c>
      <c r="B33" s="21" t="s">
        <v>358</v>
      </c>
      <c r="C33" s="33" t="s">
        <v>359</v>
      </c>
      <c r="D33" s="34">
        <v>37870</v>
      </c>
      <c r="E33" s="33">
        <v>90</v>
      </c>
      <c r="F33" s="33">
        <v>90</v>
      </c>
      <c r="G33" s="33">
        <f t="shared" si="0"/>
        <v>90</v>
      </c>
      <c r="H33" s="33">
        <f t="shared" si="0"/>
        <v>90</v>
      </c>
      <c r="I33" s="31" t="str">
        <f t="shared" si="1"/>
        <v>Xuất sắc</v>
      </c>
      <c r="J33" s="33">
        <f t="shared" si="2"/>
        <v>90</v>
      </c>
      <c r="K33" s="31" t="str">
        <f t="shared" si="3"/>
        <v>Xuất sắc</v>
      </c>
    </row>
    <row r="34" spans="1:11" s="5" customFormat="1" ht="16.5" x14ac:dyDescent="0.25">
      <c r="A34" s="23">
        <v>22</v>
      </c>
      <c r="B34" s="21" t="s">
        <v>360</v>
      </c>
      <c r="C34" s="33" t="s">
        <v>361</v>
      </c>
      <c r="D34" s="34">
        <v>37729</v>
      </c>
      <c r="E34" s="33">
        <v>90</v>
      </c>
      <c r="F34" s="33">
        <v>90</v>
      </c>
      <c r="G34" s="33">
        <f t="shared" si="0"/>
        <v>90</v>
      </c>
      <c r="H34" s="33">
        <f t="shared" si="0"/>
        <v>90</v>
      </c>
      <c r="I34" s="31" t="str">
        <f t="shared" si="1"/>
        <v>Xuất sắc</v>
      </c>
      <c r="J34" s="33">
        <f t="shared" si="2"/>
        <v>90</v>
      </c>
      <c r="K34" s="31" t="str">
        <f t="shared" si="3"/>
        <v>Xuất sắc</v>
      </c>
    </row>
    <row r="36" spans="1:11" ht="16.5" x14ac:dyDescent="0.2">
      <c r="A36" s="56" t="s">
        <v>373</v>
      </c>
      <c r="B36" s="56"/>
      <c r="C36" s="56"/>
    </row>
  </sheetData>
  <mergeCells count="16">
    <mergeCell ref="A36:C3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8403-41C8-4275-B789-21D1F127B4B2}">
  <dimension ref="A1:K19"/>
  <sheetViews>
    <sheetView topLeftCell="A7" workbookViewId="0">
      <selection activeCell="L23" sqref="L23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66" t="s">
        <v>0</v>
      </c>
      <c r="B1" s="66"/>
      <c r="C1" s="66"/>
      <c r="E1" s="67" t="s">
        <v>2</v>
      </c>
      <c r="F1" s="67"/>
      <c r="G1" s="67"/>
      <c r="H1" s="67"/>
      <c r="I1" s="67"/>
      <c r="J1" s="67"/>
      <c r="K1" s="67"/>
    </row>
    <row r="2" spans="1:11" ht="18.75" customHeight="1" x14ac:dyDescent="0.2">
      <c r="A2" s="68" t="s">
        <v>1</v>
      </c>
      <c r="B2" s="68"/>
      <c r="C2" s="68"/>
      <c r="E2" s="67" t="s">
        <v>3</v>
      </c>
      <c r="F2" s="67"/>
      <c r="G2" s="67"/>
      <c r="H2" s="67"/>
      <c r="I2" s="67"/>
      <c r="J2" s="67"/>
      <c r="K2" s="67"/>
    </row>
    <row r="3" spans="1:11" ht="18.75" customHeight="1" x14ac:dyDescent="0.2">
      <c r="A3" s="1"/>
    </row>
    <row r="5" spans="1:11" ht="18.75" customHeight="1" x14ac:dyDescent="0.2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18.75" customHeight="1" x14ac:dyDescent="0.2">
      <c r="A6" s="57" t="s">
        <v>317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18.75" customHeight="1" x14ac:dyDescent="0.2">
      <c r="A7" s="57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10" spans="1:11" ht="18.75" customHeight="1" x14ac:dyDescent="0.2">
      <c r="A10" s="58" t="s">
        <v>5</v>
      </c>
      <c r="B10" s="60" t="s">
        <v>6</v>
      </c>
      <c r="C10" s="60" t="s">
        <v>7</v>
      </c>
      <c r="D10" s="60" t="s">
        <v>8</v>
      </c>
      <c r="E10" s="2" t="s">
        <v>9</v>
      </c>
      <c r="F10" s="2" t="s">
        <v>9</v>
      </c>
      <c r="G10" s="2" t="s">
        <v>9</v>
      </c>
      <c r="H10" s="62" t="s">
        <v>13</v>
      </c>
      <c r="I10" s="63"/>
      <c r="J10" s="62" t="s">
        <v>13</v>
      </c>
      <c r="K10" s="63"/>
    </row>
    <row r="11" spans="1:11" ht="33.75" customHeight="1" x14ac:dyDescent="0.2">
      <c r="A11" s="59"/>
      <c r="B11" s="61"/>
      <c r="C11" s="61"/>
      <c r="D11" s="61"/>
      <c r="E11" s="3" t="s">
        <v>10</v>
      </c>
      <c r="F11" s="3" t="s">
        <v>11</v>
      </c>
      <c r="G11" s="3" t="s">
        <v>12</v>
      </c>
      <c r="H11" s="64" t="s">
        <v>14</v>
      </c>
      <c r="I11" s="65"/>
      <c r="J11" s="64" t="s">
        <v>30</v>
      </c>
      <c r="K11" s="65"/>
    </row>
    <row r="12" spans="1:11" ht="18.75" customHeight="1" x14ac:dyDescent="0.2">
      <c r="A12" s="59"/>
      <c r="B12" s="61"/>
      <c r="C12" s="61"/>
      <c r="D12" s="61"/>
      <c r="E12" s="6"/>
      <c r="F12" s="6"/>
      <c r="G12" s="6"/>
      <c r="H12" s="2" t="s">
        <v>9</v>
      </c>
      <c r="I12" s="2" t="s">
        <v>15</v>
      </c>
      <c r="J12" s="2" t="s">
        <v>9</v>
      </c>
      <c r="K12" s="2" t="s">
        <v>15</v>
      </c>
    </row>
    <row r="13" spans="1:11" ht="18.75" customHeight="1" x14ac:dyDescent="0.25">
      <c r="A13" s="23">
        <v>1</v>
      </c>
      <c r="B13" s="21" t="s">
        <v>362</v>
      </c>
      <c r="C13" s="33" t="s">
        <v>363</v>
      </c>
      <c r="D13" s="34">
        <v>37663</v>
      </c>
      <c r="E13" s="33">
        <v>90</v>
      </c>
      <c r="F13" s="33">
        <v>90</v>
      </c>
      <c r="G13" s="33">
        <v>90</v>
      </c>
      <c r="H13" s="33">
        <f>G13</f>
        <v>90</v>
      </c>
      <c r="I13" s="31" t="str">
        <f>IF(H13&gt;=90,"Xuất sắc",IF(H13&gt;=80,"Tốt", IF(H13&gt;=65,"Khá",IF(H13&gt;=50,"Trung bình", IF(H13&gt;=35, "Yếu", "Kém")))))</f>
        <v>Xuất sắc</v>
      </c>
      <c r="J13" s="33">
        <f>H13</f>
        <v>90</v>
      </c>
      <c r="K13" s="31" t="str">
        <f>IF(J13&gt;=90,"Xuất sắc",IF(J13&gt;=80,"Tốt", IF(J13&gt;=65,"Khá",IF(J13&gt;=50,"Trung bình", IF(J13&gt;=35, "Yếu", "Kém")))))</f>
        <v>Xuất sắc</v>
      </c>
    </row>
    <row r="14" spans="1:11" ht="18.75" customHeight="1" x14ac:dyDescent="0.25">
      <c r="A14" s="23">
        <v>2</v>
      </c>
      <c r="B14" s="21" t="s">
        <v>364</v>
      </c>
      <c r="C14" s="33" t="s">
        <v>365</v>
      </c>
      <c r="D14" s="34">
        <v>37951</v>
      </c>
      <c r="E14" s="33">
        <v>92</v>
      </c>
      <c r="F14" s="33">
        <v>92</v>
      </c>
      <c r="G14" s="33">
        <v>92</v>
      </c>
      <c r="H14" s="33">
        <f>G14</f>
        <v>92</v>
      </c>
      <c r="I14" s="31" t="str">
        <f>IF(H14&gt;=90,"Xuất sắc",IF(H14&gt;=80,"Tốt", IF(H14&gt;=65,"Khá",IF(H14&gt;=50,"Trung bình", IF(H14&gt;=35, "Yếu", "Kém")))))</f>
        <v>Xuất sắc</v>
      </c>
      <c r="J14" s="33">
        <f>H14</f>
        <v>92</v>
      </c>
      <c r="K14" s="31" t="str">
        <f>IF(J14&gt;=90,"Xuất sắc",IF(J14&gt;=80,"Tốt", IF(J14&gt;=65,"Khá",IF(J14&gt;=50,"Trung bình", IF(J14&gt;=35, "Yếu", "Kém")))))</f>
        <v>Xuất sắc</v>
      </c>
    </row>
    <row r="15" spans="1:11" ht="18.75" customHeight="1" x14ac:dyDescent="0.25">
      <c r="A15" s="23">
        <v>3</v>
      </c>
      <c r="B15" s="21" t="s">
        <v>366</v>
      </c>
      <c r="C15" s="33" t="s">
        <v>367</v>
      </c>
      <c r="D15" s="34">
        <v>37943</v>
      </c>
      <c r="E15" s="33">
        <v>94</v>
      </c>
      <c r="F15" s="33">
        <v>94</v>
      </c>
      <c r="G15" s="33">
        <v>94</v>
      </c>
      <c r="H15" s="33">
        <f>G15</f>
        <v>94</v>
      </c>
      <c r="I15" s="31" t="str">
        <f>IF(H15&gt;=90,"Xuất sắc",IF(H15&gt;=80,"Tốt", IF(H15&gt;=65,"Khá",IF(H15&gt;=50,"Trung bình", IF(H15&gt;=35, "Yếu", "Kém")))))</f>
        <v>Xuất sắc</v>
      </c>
      <c r="J15" s="33">
        <f>H15</f>
        <v>94</v>
      </c>
      <c r="K15" s="31" t="str">
        <f>IF(J15&gt;=90,"Xuất sắc",IF(J15&gt;=80,"Tốt", IF(J15&gt;=65,"Khá",IF(J15&gt;=50,"Trung bình", IF(J15&gt;=35, "Yếu", "Kém")))))</f>
        <v>Xuất sắc</v>
      </c>
    </row>
    <row r="16" spans="1:11" ht="18.75" customHeight="1" x14ac:dyDescent="0.25">
      <c r="A16" s="23">
        <v>4</v>
      </c>
      <c r="B16" s="21" t="s">
        <v>368</v>
      </c>
      <c r="C16" s="33" t="s">
        <v>369</v>
      </c>
      <c r="D16" s="34">
        <v>37906</v>
      </c>
      <c r="E16" s="33">
        <v>90</v>
      </c>
      <c r="F16" s="33">
        <v>90</v>
      </c>
      <c r="G16" s="33">
        <v>90</v>
      </c>
      <c r="H16" s="33">
        <f>G16</f>
        <v>90</v>
      </c>
      <c r="I16" s="31" t="str">
        <f>IF(H16&gt;=90,"Xuất sắc",IF(H16&gt;=80,"Tốt", IF(H16&gt;=65,"Khá",IF(H16&gt;=50,"Trung bình", IF(H16&gt;=35, "Yếu", "Kém")))))</f>
        <v>Xuất sắc</v>
      </c>
      <c r="J16" s="33">
        <f>H16</f>
        <v>90</v>
      </c>
      <c r="K16" s="31" t="str">
        <f>IF(J16&gt;=90,"Xuất sắc",IF(J16&gt;=80,"Tốt", IF(J16&gt;=65,"Khá",IF(J16&gt;=50,"Trung bình", IF(J16&gt;=35, "Yếu", "Kém")))))</f>
        <v>Xuất sắc</v>
      </c>
    </row>
    <row r="17" spans="1:11" ht="18.75" customHeight="1" x14ac:dyDescent="0.25">
      <c r="A17" s="23">
        <v>5</v>
      </c>
      <c r="B17" s="21" t="s">
        <v>370</v>
      </c>
      <c r="C17" s="33" t="s">
        <v>371</v>
      </c>
      <c r="D17" s="34">
        <v>37675</v>
      </c>
      <c r="E17" s="33">
        <v>78</v>
      </c>
      <c r="F17" s="33">
        <v>88</v>
      </c>
      <c r="G17" s="33">
        <v>88</v>
      </c>
      <c r="H17" s="33">
        <f>G17</f>
        <v>88</v>
      </c>
      <c r="I17" s="31" t="str">
        <f>IF(H17&gt;=90,"Xuất sắc",IF(H17&gt;=80,"Tốt", IF(H17&gt;=65,"Khá",IF(H17&gt;=50,"Trung bình", IF(H17&gt;=35, "Yếu", "Kém")))))</f>
        <v>Tốt</v>
      </c>
      <c r="J17" s="33">
        <f>H17</f>
        <v>88</v>
      </c>
      <c r="K17" s="31" t="str">
        <f>IF(J17&gt;=90,"Xuất sắc",IF(J17&gt;=80,"Tốt", IF(J17&gt;=65,"Khá",IF(J17&gt;=50,"Trung bình", IF(J17&gt;=35, "Yếu", "Kém")))))</f>
        <v>Tốt</v>
      </c>
    </row>
    <row r="19" spans="1:11" ht="16.5" x14ac:dyDescent="0.2">
      <c r="A19" s="56" t="s">
        <v>372</v>
      </c>
      <c r="B19" s="56"/>
      <c r="C19" s="56"/>
    </row>
  </sheetData>
  <mergeCells count="16">
    <mergeCell ref="A19:C19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14FA1-6199-4381-87F4-A637C5674BDA}">
  <dimension ref="A1:R18"/>
  <sheetViews>
    <sheetView workbookViewId="0">
      <selection activeCell="I23" sqref="I23"/>
    </sheetView>
  </sheetViews>
  <sheetFormatPr defaultColWidth="24.375" defaultRowHeight="14.25" x14ac:dyDescent="0.2"/>
  <cols>
    <col min="1" max="1" width="4.875" bestFit="1" customWidth="1"/>
    <col min="2" max="2" width="23.5" bestFit="1" customWidth="1"/>
    <col min="3" max="3" width="4.875" bestFit="1" customWidth="1"/>
    <col min="4" max="4" width="8.5" style="48" bestFit="1" customWidth="1"/>
    <col min="5" max="5" width="6.375" bestFit="1" customWidth="1"/>
    <col min="6" max="6" width="8.5" bestFit="1" customWidth="1"/>
    <col min="7" max="7" width="8.625" style="48" customWidth="1"/>
    <col min="8" max="8" width="8.5" style="48" bestFit="1" customWidth="1"/>
    <col min="9" max="9" width="7.125" style="48" customWidth="1"/>
    <col min="10" max="10" width="8.5" style="48" bestFit="1" customWidth="1"/>
    <col min="11" max="11" width="6.625" style="48" customWidth="1"/>
    <col min="12" max="12" width="8.5" style="48" bestFit="1" customWidth="1"/>
    <col min="13" max="13" width="6.875" style="48" customWidth="1"/>
    <col min="14" max="14" width="8.5" style="48" bestFit="1" customWidth="1"/>
    <col min="15" max="15" width="11.75" style="48" customWidth="1"/>
    <col min="16" max="16" width="4.875" bestFit="1" customWidth="1"/>
    <col min="17" max="17" width="8.875" bestFit="1" customWidth="1"/>
  </cols>
  <sheetData>
    <row r="1" spans="1:18" s="5" customFormat="1" ht="15" x14ac:dyDescent="0.25">
      <c r="A1" s="73" t="s">
        <v>0</v>
      </c>
      <c r="B1" s="73"/>
      <c r="C1" s="73"/>
      <c r="D1" s="73"/>
      <c r="E1" s="73"/>
      <c r="F1" s="73"/>
      <c r="G1" s="13"/>
      <c r="H1" s="13"/>
      <c r="I1" s="74" t="s">
        <v>2</v>
      </c>
      <c r="J1" s="74"/>
      <c r="K1" s="74"/>
      <c r="L1" s="74"/>
      <c r="M1" s="74"/>
      <c r="N1" s="74"/>
      <c r="O1" s="74"/>
    </row>
    <row r="2" spans="1:18" s="5" customFormat="1" ht="15" x14ac:dyDescent="0.25">
      <c r="A2" s="74" t="s">
        <v>1</v>
      </c>
      <c r="B2" s="74"/>
      <c r="C2" s="74"/>
      <c r="D2" s="74"/>
      <c r="E2" s="74"/>
      <c r="F2" s="74"/>
      <c r="G2" s="13"/>
      <c r="H2" s="13"/>
      <c r="I2" s="74" t="s">
        <v>3</v>
      </c>
      <c r="J2" s="74"/>
      <c r="K2" s="74"/>
      <c r="L2" s="74"/>
      <c r="M2" s="74"/>
      <c r="N2" s="74"/>
      <c r="O2" s="74"/>
    </row>
    <row r="3" spans="1:18" s="5" customFormat="1" ht="15" x14ac:dyDescent="0.25">
      <c r="D3" s="13"/>
      <c r="G3" s="13"/>
      <c r="H3" s="13"/>
      <c r="I3" s="13"/>
      <c r="J3" s="13"/>
      <c r="K3" s="13"/>
      <c r="L3" s="13"/>
      <c r="M3" s="13"/>
      <c r="N3" s="13"/>
      <c r="O3" s="13"/>
    </row>
    <row r="4" spans="1:18" s="5" customFormat="1" ht="18.75" x14ac:dyDescent="0.3">
      <c r="B4" s="75" t="s">
        <v>23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7" spans="1:18" ht="15.75" x14ac:dyDescent="0.2">
      <c r="A7" s="58" t="s">
        <v>5</v>
      </c>
      <c r="B7" s="60" t="s">
        <v>24</v>
      </c>
      <c r="C7" s="60" t="s">
        <v>25</v>
      </c>
      <c r="D7" s="71" t="s">
        <v>26</v>
      </c>
      <c r="E7" s="78"/>
      <c r="F7" s="78"/>
      <c r="G7" s="78"/>
      <c r="H7" s="78"/>
      <c r="I7" s="78"/>
      <c r="J7" s="78"/>
      <c r="K7" s="78"/>
      <c r="L7" s="78"/>
      <c r="M7" s="78"/>
      <c r="N7" s="78"/>
      <c r="O7" s="72"/>
      <c r="R7" s="46"/>
    </row>
    <row r="8" spans="1:18" ht="15.75" x14ac:dyDescent="0.2">
      <c r="A8" s="59"/>
      <c r="B8" s="61"/>
      <c r="C8" s="61"/>
      <c r="D8" s="71" t="s">
        <v>19</v>
      </c>
      <c r="E8" s="72"/>
      <c r="F8" s="71" t="s">
        <v>18</v>
      </c>
      <c r="G8" s="72"/>
      <c r="H8" s="71" t="s">
        <v>17</v>
      </c>
      <c r="I8" s="72"/>
      <c r="J8" s="71" t="s">
        <v>20</v>
      </c>
      <c r="K8" s="72"/>
      <c r="L8" s="71" t="s">
        <v>22</v>
      </c>
      <c r="M8" s="72"/>
      <c r="N8" s="71" t="s">
        <v>16</v>
      </c>
      <c r="O8" s="72"/>
    </row>
    <row r="9" spans="1:18" ht="15.75" x14ac:dyDescent="0.2">
      <c r="A9" s="76"/>
      <c r="B9" s="77"/>
      <c r="C9" s="77"/>
      <c r="D9" s="4" t="s">
        <v>27</v>
      </c>
      <c r="E9" s="4" t="s">
        <v>28</v>
      </c>
      <c r="F9" s="4" t="s">
        <v>27</v>
      </c>
      <c r="G9" s="4" t="s">
        <v>28</v>
      </c>
      <c r="H9" s="4" t="s">
        <v>27</v>
      </c>
      <c r="I9" s="4" t="s">
        <v>28</v>
      </c>
      <c r="J9" s="4" t="s">
        <v>27</v>
      </c>
      <c r="K9" s="4" t="s">
        <v>28</v>
      </c>
      <c r="L9" s="4" t="s">
        <v>27</v>
      </c>
      <c r="M9" s="4" t="s">
        <v>28</v>
      </c>
      <c r="N9" s="4" t="s">
        <v>27</v>
      </c>
      <c r="O9" s="4" t="s">
        <v>28</v>
      </c>
    </row>
    <row r="10" spans="1:18" ht="15.75" x14ac:dyDescent="0.25">
      <c r="A10" s="35">
        <v>1</v>
      </c>
      <c r="B10" s="36" t="s">
        <v>90</v>
      </c>
      <c r="C10" s="42" t="str">
        <f>K65CN!$A$70</f>
        <v>﻿58</v>
      </c>
      <c r="D10" s="35">
        <f>COUNTIF(K65CN!K$13:K$70,"xuất sắc")</f>
        <v>35</v>
      </c>
      <c r="E10" s="49">
        <f>35/58</f>
        <v>0.60344827586206895</v>
      </c>
      <c r="F10" s="35">
        <f>COUNTIF(K65CN!K$13:K$70,"Tốt")</f>
        <v>13</v>
      </c>
      <c r="G10" s="37">
        <f>13/58</f>
        <v>0.22413793103448276</v>
      </c>
      <c r="H10" s="35">
        <f>COUNTIF(K65CN!K$13:K$70,"khá")</f>
        <v>10</v>
      </c>
      <c r="I10" s="37">
        <f>10/58</f>
        <v>0.17241379310344829</v>
      </c>
      <c r="J10" s="35">
        <f>COUNTIF(K65CN!K$13:K$70,"trung bình")</f>
        <v>0</v>
      </c>
      <c r="K10" s="37">
        <f>0/58</f>
        <v>0</v>
      </c>
      <c r="L10" s="35">
        <f>COUNTIF(K65CN!K$13:K$70,"YẾU")</f>
        <v>0</v>
      </c>
      <c r="M10" s="37">
        <f>0/58</f>
        <v>0</v>
      </c>
      <c r="N10" s="35">
        <f>COUNTIF(K65CN!K$13:K$70,"Kém")</f>
        <v>0</v>
      </c>
      <c r="O10" s="37">
        <f>0/58</f>
        <v>0</v>
      </c>
      <c r="P10" s="8">
        <f>SUM(D10,F10,H10,J10,L10,N10)</f>
        <v>58</v>
      </c>
      <c r="Q10" s="9">
        <f>SUM(E10,G10,I10,K10,M10,O10)</f>
        <v>1</v>
      </c>
    </row>
    <row r="11" spans="1:18" ht="15.75" x14ac:dyDescent="0.25">
      <c r="A11" s="35">
        <v>2</v>
      </c>
      <c r="B11" s="36" t="s">
        <v>374</v>
      </c>
      <c r="C11" s="43" t="str">
        <f>K66CS2!A14</f>
        <v>﻿2</v>
      </c>
      <c r="D11" s="40">
        <f>COUNTIF(K66CS2!$K$13:$K$14,"xuất sắc")</f>
        <v>2</v>
      </c>
      <c r="E11" s="49">
        <f>2/2</f>
        <v>1</v>
      </c>
      <c r="F11" s="40">
        <f>COUNTIF(K66CS2!$K$13:$K$14,"tốt")</f>
        <v>0</v>
      </c>
      <c r="G11" s="49">
        <f>0/2</f>
        <v>0</v>
      </c>
      <c r="H11" s="40">
        <f>COUNTIF(K66CS2!$K$13:$K$14,"khá")</f>
        <v>0</v>
      </c>
      <c r="I11" s="49">
        <f>0/2</f>
        <v>0</v>
      </c>
      <c r="J11" s="40">
        <f>COUNTIF(K66CS2!$K$13:$K$14,"trung bình")</f>
        <v>0</v>
      </c>
      <c r="K11" s="49">
        <f>0/2</f>
        <v>0</v>
      </c>
      <c r="L11" s="40">
        <f>COUNTIF(K66CS2!$K$13:$K$14,"yếu")</f>
        <v>0</v>
      </c>
      <c r="M11" s="49">
        <f>0/2</f>
        <v>0</v>
      </c>
      <c r="N11" s="40">
        <f>COUNTIF(K66CS2!$K$13:$K$14,"kém")</f>
        <v>0</v>
      </c>
      <c r="O11" s="49">
        <f>0/2</f>
        <v>0</v>
      </c>
      <c r="P11" s="8">
        <f t="shared" ref="P11:P17" si="0">SUM(D11,F11,H11,J11,L11,N11)</f>
        <v>2</v>
      </c>
      <c r="Q11" s="9">
        <f t="shared" ref="Q11:Q17" si="1">SUM(E11,G11,I11,K11,M11,O11)</f>
        <v>1</v>
      </c>
    </row>
    <row r="12" spans="1:18" ht="15.75" x14ac:dyDescent="0.25">
      <c r="A12" s="35">
        <v>3</v>
      </c>
      <c r="B12" s="36" t="s">
        <v>375</v>
      </c>
      <c r="C12" s="43">
        <f>K66CS3!A21</f>
        <v>9</v>
      </c>
      <c r="D12" s="40">
        <f>COUNTIF(K66CS3!$K$13:$K$21,"xuất sắc")</f>
        <v>7</v>
      </c>
      <c r="E12" s="49">
        <f>D12/C12</f>
        <v>0.77777777777777779</v>
      </c>
      <c r="F12" s="40">
        <f>COUNTIF(K66CS3!$K$13:$K$21,"tốt")</f>
        <v>2</v>
      </c>
      <c r="G12" s="49">
        <f>F12/C12</f>
        <v>0.22222222222222221</v>
      </c>
      <c r="H12" s="40">
        <f>COUNTIF(K66CS3!$K$13:$K$21,"khá")</f>
        <v>0</v>
      </c>
      <c r="I12" s="49">
        <f>H12/C12</f>
        <v>0</v>
      </c>
      <c r="J12" s="40">
        <f>COUNTIF(K66CS3!$K$13:$K$21,"trung bình")</f>
        <v>0</v>
      </c>
      <c r="K12" s="49">
        <f>J12/C12</f>
        <v>0</v>
      </c>
      <c r="L12" s="40">
        <f>COUNTIF(K66CS3!$K$13:$K$21,"yếu")</f>
        <v>0</v>
      </c>
      <c r="M12" s="49">
        <f>L12/C12</f>
        <v>0</v>
      </c>
      <c r="N12" s="40">
        <f>COUNTIF(K66CS3!$K$13:$K$21,"kém")</f>
        <v>0</v>
      </c>
      <c r="O12" s="49">
        <f>N12/C12</f>
        <v>0</v>
      </c>
      <c r="P12" s="8">
        <f t="shared" si="0"/>
        <v>9</v>
      </c>
      <c r="Q12" s="9">
        <f t="shared" si="1"/>
        <v>1</v>
      </c>
    </row>
    <row r="13" spans="1:18" ht="15.75" x14ac:dyDescent="0.25">
      <c r="A13" s="35">
        <v>4</v>
      </c>
      <c r="B13" s="36" t="s">
        <v>376</v>
      </c>
      <c r="C13" s="43">
        <f>K66IT1!A29</f>
        <v>17</v>
      </c>
      <c r="D13" s="40">
        <f>COUNTIF(K66IT1!$K$13:$K$29,"xuất sắc")</f>
        <v>15</v>
      </c>
      <c r="E13" s="49">
        <f t="shared" ref="E13:E17" si="2">D13/C13</f>
        <v>0.88235294117647056</v>
      </c>
      <c r="F13" s="40">
        <f>COUNTIF(K66IT1!$K$13:$K$29,"tốt")</f>
        <v>2</v>
      </c>
      <c r="G13" s="49">
        <f t="shared" ref="G13:G17" si="3">F13/C13</f>
        <v>0.11764705882352941</v>
      </c>
      <c r="H13" s="40">
        <f>COUNTIF(K66IT1!$K$13:$K$29,"khá")</f>
        <v>0</v>
      </c>
      <c r="I13" s="49">
        <f>H13/C13</f>
        <v>0</v>
      </c>
      <c r="J13" s="40">
        <f>COUNTIF(K66IT1!$K$13:$K$29,"trung bình")</f>
        <v>0</v>
      </c>
      <c r="K13" s="49">
        <f t="shared" ref="K13:K17" si="4">J13/C13</f>
        <v>0</v>
      </c>
      <c r="L13" s="40">
        <f>COUNTIF(K66IT1!$K$13:$K$29,"yếu")</f>
        <v>0</v>
      </c>
      <c r="M13" s="49">
        <f t="shared" ref="M13:M17" si="5">L13/C13</f>
        <v>0</v>
      </c>
      <c r="N13" s="40">
        <f>COUNTIF(K66IT1!$K$13:$K$29,"kém")</f>
        <v>0</v>
      </c>
      <c r="O13" s="49">
        <f t="shared" ref="O13:O17" si="6">N13/C13</f>
        <v>0</v>
      </c>
      <c r="P13" s="8">
        <f t="shared" si="0"/>
        <v>17</v>
      </c>
      <c r="Q13" s="9">
        <f t="shared" si="1"/>
        <v>1</v>
      </c>
    </row>
    <row r="14" spans="1:18" ht="15.75" x14ac:dyDescent="0.25">
      <c r="A14" s="35">
        <v>5</v>
      </c>
      <c r="B14" s="36" t="s">
        <v>377</v>
      </c>
      <c r="C14" s="43">
        <f>k66IT2!A21</f>
        <v>9</v>
      </c>
      <c r="D14" s="40">
        <f>COUNTIF(k66IT2!$K$13:$K$21,"xuất sắc")</f>
        <v>9</v>
      </c>
      <c r="E14" s="49">
        <f t="shared" si="2"/>
        <v>1</v>
      </c>
      <c r="F14" s="40">
        <f>COUNTIF(k66IT2!$K$13:$K$21,"Tốt")</f>
        <v>0</v>
      </c>
      <c r="G14" s="49">
        <f t="shared" si="3"/>
        <v>0</v>
      </c>
      <c r="H14" s="40">
        <f>COUNTIF(k66IT2!$K$13:$K$21,"Khá")</f>
        <v>0</v>
      </c>
      <c r="I14" s="49">
        <f t="shared" ref="I14:I17" si="7">H14/C14</f>
        <v>0</v>
      </c>
      <c r="J14" s="40">
        <f>COUNTIF(k66IT2!$K$13:$K$21,"Trung bình")</f>
        <v>0</v>
      </c>
      <c r="K14" s="49">
        <f t="shared" si="4"/>
        <v>0</v>
      </c>
      <c r="L14" s="40">
        <f>COUNTIF(k66IT2!$K$13:$K$21,"Yếu")</f>
        <v>0</v>
      </c>
      <c r="M14" s="49">
        <f t="shared" si="5"/>
        <v>0</v>
      </c>
      <c r="N14" s="40">
        <f>COUNTIF(k66IT2!$K$13:$K$21,"Kém")</f>
        <v>0</v>
      </c>
      <c r="O14" s="49">
        <f t="shared" si="6"/>
        <v>0</v>
      </c>
      <c r="P14" s="8">
        <f t="shared" si="0"/>
        <v>9</v>
      </c>
      <c r="Q14" s="9">
        <f t="shared" si="1"/>
        <v>1</v>
      </c>
    </row>
    <row r="15" spans="1:18" ht="15.75" x14ac:dyDescent="0.25">
      <c r="A15" s="35">
        <v>6</v>
      </c>
      <c r="B15" s="36" t="s">
        <v>378</v>
      </c>
      <c r="C15" s="44">
        <f>K66IT3!A27</f>
        <v>15</v>
      </c>
      <c r="D15" s="47">
        <f>COUNTIF(K66IT3!$K$13:$K$27,"xuất sắc")</f>
        <v>15</v>
      </c>
      <c r="E15" s="49">
        <f t="shared" si="2"/>
        <v>1</v>
      </c>
      <c r="F15" s="47">
        <f>COUNTIF(K66IT3!$K$13:$K$27,"tốt")</f>
        <v>0</v>
      </c>
      <c r="G15" s="49">
        <f t="shared" si="3"/>
        <v>0</v>
      </c>
      <c r="H15" s="47">
        <f>COUNTIF(K66IT3!$K$13:$K$27,"khá")</f>
        <v>0</v>
      </c>
      <c r="I15" s="49">
        <f t="shared" si="7"/>
        <v>0</v>
      </c>
      <c r="J15" s="47">
        <f>COUNTIF(K66IT3!$K$13:$K$27,"trung bình")</f>
        <v>0</v>
      </c>
      <c r="K15" s="49">
        <f t="shared" si="4"/>
        <v>0</v>
      </c>
      <c r="L15" s="47">
        <f>COUNTIF(K66IT3!$K$13:$K$27,"yếu")</f>
        <v>0</v>
      </c>
      <c r="M15" s="49">
        <f t="shared" si="5"/>
        <v>0</v>
      </c>
      <c r="N15" s="47">
        <f>COUNTIF(K66IT3!$K$13:$K$27,"kém")</f>
        <v>0</v>
      </c>
      <c r="O15" s="49">
        <f t="shared" si="6"/>
        <v>0</v>
      </c>
      <c r="P15" s="8">
        <f t="shared" si="0"/>
        <v>15</v>
      </c>
      <c r="Q15" s="9">
        <f t="shared" si="1"/>
        <v>1</v>
      </c>
    </row>
    <row r="16" spans="1:18" ht="15.75" x14ac:dyDescent="0.25">
      <c r="A16" s="35">
        <v>7</v>
      </c>
      <c r="B16" s="41" t="s">
        <v>379</v>
      </c>
      <c r="C16" s="43">
        <f>K66IT15!A34</f>
        <v>22</v>
      </c>
      <c r="D16" s="40">
        <f>COUNTIF(K66IT15!$K$13:$K$34,"xuất sắc")</f>
        <v>21</v>
      </c>
      <c r="E16" s="49">
        <f t="shared" si="2"/>
        <v>0.95454545454545459</v>
      </c>
      <c r="F16" s="40">
        <f>COUNTIF(K66IT15!$K$13:$K$34,"tốt")</f>
        <v>1</v>
      </c>
      <c r="G16" s="49">
        <f t="shared" si="3"/>
        <v>4.5454545454545456E-2</v>
      </c>
      <c r="H16" s="40">
        <f>COUNTIF(K66IT15!$K$13:$K$34,"khá")</f>
        <v>0</v>
      </c>
      <c r="I16" s="49">
        <f t="shared" si="7"/>
        <v>0</v>
      </c>
      <c r="J16" s="40">
        <f>COUNTIF(K66IT15!$K$13:$K$34,"trung bình")</f>
        <v>0</v>
      </c>
      <c r="K16" s="49">
        <f t="shared" si="4"/>
        <v>0</v>
      </c>
      <c r="L16" s="40">
        <f>COUNTIF(K66IT15!$K$13:$K$34,"yếu")</f>
        <v>0</v>
      </c>
      <c r="M16" s="49">
        <f t="shared" si="5"/>
        <v>0</v>
      </c>
      <c r="N16" s="40">
        <f>COUNTIF(K66IT15!$K$13:$K$34,"kém")</f>
        <v>0</v>
      </c>
      <c r="O16" s="49">
        <f t="shared" si="6"/>
        <v>0</v>
      </c>
      <c r="P16" s="8">
        <f t="shared" si="0"/>
        <v>22</v>
      </c>
      <c r="Q16" s="9">
        <f t="shared" si="1"/>
        <v>1</v>
      </c>
    </row>
    <row r="17" spans="1:17" ht="15.75" x14ac:dyDescent="0.25">
      <c r="A17" s="35">
        <v>8</v>
      </c>
      <c r="B17" s="41" t="s">
        <v>380</v>
      </c>
      <c r="C17" s="43">
        <f>K66IT20!A17</f>
        <v>5</v>
      </c>
      <c r="D17" s="40">
        <f>COUNTIF(K66IT20!$K$13:$K$17,"xuất sắc")</f>
        <v>4</v>
      </c>
      <c r="E17" s="49">
        <f t="shared" si="2"/>
        <v>0.8</v>
      </c>
      <c r="F17" s="40">
        <f>COUNTIF(K66IT20!$K$13:$K$17,"tốt")</f>
        <v>1</v>
      </c>
      <c r="G17" s="49">
        <f t="shared" si="3"/>
        <v>0.2</v>
      </c>
      <c r="H17" s="40">
        <f>COUNTIF(K66IT20!$K$13:$K$17,"khá")</f>
        <v>0</v>
      </c>
      <c r="I17" s="49">
        <f t="shared" si="7"/>
        <v>0</v>
      </c>
      <c r="J17" s="40">
        <f>COUNTIF(K66IT20!$K$13:$K$17,"trung bình")</f>
        <v>0</v>
      </c>
      <c r="K17" s="49">
        <f t="shared" si="4"/>
        <v>0</v>
      </c>
      <c r="L17" s="40">
        <f>COUNTIF(K66IT20!$K$13:$K$17,"yếu")</f>
        <v>0</v>
      </c>
      <c r="M17" s="49">
        <f t="shared" si="5"/>
        <v>0</v>
      </c>
      <c r="N17" s="40">
        <f>COUNTIF(K66IT20!$K$13:$K$17,"kém")</f>
        <v>0</v>
      </c>
      <c r="O17" s="49">
        <f t="shared" si="6"/>
        <v>0</v>
      </c>
      <c r="P17" s="8">
        <f t="shared" si="0"/>
        <v>5</v>
      </c>
      <c r="Q17" s="9">
        <f t="shared" si="1"/>
        <v>1</v>
      </c>
    </row>
    <row r="18" spans="1:17" ht="15.75" customHeight="1" x14ac:dyDescent="0.2">
      <c r="A18" s="69" t="s">
        <v>29</v>
      </c>
      <c r="B18" s="70"/>
      <c r="C18" s="45">
        <f>SUM(D18,F18,H18,J18,L18,N18)</f>
        <v>137</v>
      </c>
      <c r="D18" s="38">
        <f>SUM(D10:D17)</f>
        <v>108</v>
      </c>
      <c r="E18" s="39">
        <f t="shared" ref="E18" si="8">D18/C18</f>
        <v>0.78832116788321172</v>
      </c>
      <c r="F18" s="38">
        <f>SUM(F10:F17)</f>
        <v>19</v>
      </c>
      <c r="G18" s="39">
        <f t="shared" ref="G18" si="9">F18/C18</f>
        <v>0.13868613138686131</v>
      </c>
      <c r="H18" s="38">
        <f>SUM(H10:H17)</f>
        <v>10</v>
      </c>
      <c r="I18" s="39">
        <f t="shared" ref="I18" si="10">H18/C18</f>
        <v>7.2992700729927001E-2</v>
      </c>
      <c r="J18" s="38">
        <f>SUM(J10:J17)</f>
        <v>0</v>
      </c>
      <c r="K18" s="39">
        <f t="shared" ref="K18" si="11">J18/C18</f>
        <v>0</v>
      </c>
      <c r="L18" s="38">
        <f>SUM(L10:L17)</f>
        <v>0</v>
      </c>
      <c r="M18" s="39">
        <f t="shared" ref="M18" si="12">L18/C18</f>
        <v>0</v>
      </c>
      <c r="N18" s="38">
        <f>SUM(N10:N17)</f>
        <v>0</v>
      </c>
      <c r="O18" s="39">
        <f t="shared" ref="O18" si="13">N18/C18</f>
        <v>0</v>
      </c>
      <c r="P18" s="10">
        <f>SUM(P10:P17)</f>
        <v>137</v>
      </c>
      <c r="Q18" s="11">
        <f>SUM(E18,G18,I18,K18,M18,O18)</f>
        <v>1</v>
      </c>
    </row>
  </sheetData>
  <mergeCells count="16">
    <mergeCell ref="A18:B18"/>
    <mergeCell ref="L8:M8"/>
    <mergeCell ref="N8:O8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D8:E8"/>
    <mergeCell ref="F8:G8"/>
    <mergeCell ref="H8:I8"/>
    <mergeCell ref="J8:K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K65CN</vt:lpstr>
      <vt:lpstr>K66CS2</vt:lpstr>
      <vt:lpstr>K66CS3</vt:lpstr>
      <vt:lpstr>K66IT1</vt:lpstr>
      <vt:lpstr>k66IT2</vt:lpstr>
      <vt:lpstr>K66IT3</vt:lpstr>
      <vt:lpstr>K66IT15</vt:lpstr>
      <vt:lpstr>K66IT20</vt:lpstr>
      <vt:lpstr>Thống kê khoa CNTT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2025-01-09T09:09:54Z</dcterms:modified>
</cp:coreProperties>
</file>